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PAVILHÃO HENRY PAUL\Reforma Anexo 2015\Licitação\FUNDAM\"/>
    </mc:Choice>
  </mc:AlternateContent>
  <bookViews>
    <workbookView xWindow="0" yWindow="0" windowWidth="20490" windowHeight="7755" tabRatio="303" activeTab="1"/>
  </bookViews>
  <sheets>
    <sheet name="ORCA" sheetId="1" r:id="rId1"/>
    <sheet name="CFF" sheetId="2" r:id="rId2"/>
  </sheets>
  <definedNames>
    <definedName name="_xlnm.Print_Area" localSheetId="0">ORCA!$A$1:$G$120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G91" i="1" l="1"/>
  <c r="L9" i="2" l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J103" i="1" l="1"/>
  <c r="J102" i="1"/>
  <c r="F102" i="1"/>
  <c r="G102" i="1" s="1"/>
  <c r="J101" i="1"/>
  <c r="F101" i="1"/>
  <c r="G101" i="1" s="1"/>
  <c r="J100" i="1"/>
  <c r="G103" i="1" l="1"/>
  <c r="C21" i="2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43" i="1"/>
  <c r="G43" i="1" s="1"/>
  <c r="F74" i="1"/>
  <c r="G74" i="1" s="1"/>
  <c r="F90" i="1"/>
  <c r="G90" i="1" s="1"/>
  <c r="F94" i="1"/>
  <c r="G94" i="1" s="1"/>
  <c r="F95" i="1"/>
  <c r="G95" i="1" s="1"/>
  <c r="F96" i="1"/>
  <c r="G96" i="1" s="1"/>
  <c r="F97" i="1"/>
  <c r="G97" i="1" s="1"/>
  <c r="F98" i="1"/>
  <c r="G98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78" i="1"/>
  <c r="G78" i="1" s="1"/>
  <c r="F79" i="1"/>
  <c r="G79" i="1" s="1"/>
  <c r="F72" i="1"/>
  <c r="G72" i="1" s="1"/>
  <c r="F73" i="1"/>
  <c r="G73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52" i="1"/>
  <c r="G52" i="1" s="1"/>
  <c r="F48" i="1"/>
  <c r="G48" i="1" s="1"/>
  <c r="F39" i="1"/>
  <c r="G39" i="1" s="1"/>
  <c r="F40" i="1"/>
  <c r="G40" i="1" s="1"/>
  <c r="F41" i="1"/>
  <c r="G41" i="1" s="1"/>
  <c r="F42" i="1"/>
  <c r="G42" i="1" s="1"/>
  <c r="F31" i="1"/>
  <c r="G31" i="1" s="1"/>
  <c r="F32" i="1"/>
  <c r="G32" i="1" s="1"/>
  <c r="F33" i="1"/>
  <c r="G33" i="1" s="1"/>
  <c r="F34" i="1"/>
  <c r="G34" i="1" s="1"/>
  <c r="F35" i="1"/>
  <c r="G35" i="1" s="1"/>
  <c r="F23" i="1"/>
  <c r="G23" i="1" s="1"/>
  <c r="F24" i="1"/>
  <c r="G24" i="1" s="1"/>
  <c r="F25" i="1"/>
  <c r="G25" i="1" s="1"/>
  <c r="F26" i="1"/>
  <c r="G26" i="1" s="1"/>
  <c r="F27" i="1"/>
  <c r="G27" i="1" s="1"/>
  <c r="F15" i="1"/>
  <c r="G15" i="1" s="1"/>
  <c r="F16" i="1"/>
  <c r="G16" i="1" s="1"/>
  <c r="I21" i="2" l="1"/>
  <c r="G21" i="2"/>
  <c r="E21" i="2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75" i="1"/>
  <c r="J76" i="1"/>
  <c r="J77" i="1"/>
  <c r="J78" i="1"/>
  <c r="J79" i="1"/>
  <c r="J80" i="1"/>
  <c r="J81" i="1"/>
  <c r="J82" i="1"/>
  <c r="J83" i="1"/>
  <c r="J84" i="1"/>
  <c r="J85" i="1"/>
  <c r="J86" i="1"/>
  <c r="J91" i="1"/>
  <c r="J92" i="1"/>
  <c r="J93" i="1"/>
  <c r="J94" i="1"/>
  <c r="J95" i="1"/>
  <c r="J96" i="1"/>
  <c r="J97" i="1"/>
  <c r="J98" i="1"/>
  <c r="J99" i="1"/>
  <c r="J104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51" i="1"/>
  <c r="K21" i="2" l="1"/>
  <c r="C132" i="1"/>
  <c r="L8" i="2" l="1"/>
  <c r="C142" i="1" l="1"/>
  <c r="C138" i="1"/>
  <c r="C146" i="1" l="1"/>
  <c r="F30" i="1" l="1"/>
  <c r="G30" i="1" s="1"/>
  <c r="F82" i="1"/>
  <c r="G82" i="1" s="1"/>
  <c r="C19" i="2" s="1"/>
  <c r="F118" i="1"/>
  <c r="G118" i="1" s="1"/>
  <c r="G119" i="1" s="1"/>
  <c r="C23" i="2" s="1"/>
  <c r="F11" i="1"/>
  <c r="G11" i="1" s="1"/>
  <c r="F38" i="1"/>
  <c r="G38" i="1" s="1"/>
  <c r="G45" i="1" s="1"/>
  <c r="F105" i="1"/>
  <c r="G105" i="1" s="1"/>
  <c r="G116" i="1" s="1"/>
  <c r="C22" i="2" s="1"/>
  <c r="F71" i="1"/>
  <c r="G71" i="1" s="1"/>
  <c r="F93" i="1"/>
  <c r="G93" i="1" s="1"/>
  <c r="F77" i="1"/>
  <c r="G77" i="1" s="1"/>
  <c r="F55" i="1"/>
  <c r="G55" i="1" s="1"/>
  <c r="F51" i="1"/>
  <c r="G51" i="1" s="1"/>
  <c r="F47" i="1"/>
  <c r="G47" i="1" s="1"/>
  <c r="F22" i="1"/>
  <c r="G22" i="1" s="1"/>
  <c r="G28" i="1" s="1"/>
  <c r="C11" i="2" s="1"/>
  <c r="F14" i="1"/>
  <c r="G14" i="1" s="1"/>
  <c r="F19" i="1"/>
  <c r="G19" i="1" s="1"/>
  <c r="C17" i="2" l="1"/>
  <c r="I17" i="2" s="1"/>
  <c r="G75" i="1"/>
  <c r="I22" i="2"/>
  <c r="G22" i="2"/>
  <c r="E22" i="2"/>
  <c r="I23" i="2"/>
  <c r="G23" i="2"/>
  <c r="E23" i="2"/>
  <c r="I11" i="2"/>
  <c r="G11" i="2"/>
  <c r="E11" i="2"/>
  <c r="I19" i="2"/>
  <c r="G19" i="2"/>
  <c r="E19" i="2"/>
  <c r="G36" i="1"/>
  <c r="C12" i="2" s="1"/>
  <c r="C13" i="2"/>
  <c r="E17" i="2" l="1"/>
  <c r="G17" i="2"/>
  <c r="K11" i="2"/>
  <c r="I12" i="2"/>
  <c r="G12" i="2"/>
  <c r="E12" i="2"/>
  <c r="K19" i="2"/>
  <c r="K22" i="2"/>
  <c r="K17" i="2"/>
  <c r="I13" i="2"/>
  <c r="G13" i="2"/>
  <c r="E13" i="2"/>
  <c r="K23" i="2"/>
  <c r="G99" i="1"/>
  <c r="C20" i="2" s="1"/>
  <c r="K12" i="2" l="1"/>
  <c r="K13" i="2"/>
  <c r="I20" i="2"/>
  <c r="G20" i="2"/>
  <c r="E20" i="2"/>
  <c r="G80" i="1"/>
  <c r="C18" i="2" s="1"/>
  <c r="G69" i="1"/>
  <c r="C16" i="2" s="1"/>
  <c r="G53" i="1"/>
  <c r="C15" i="2" s="1"/>
  <c r="K20" i="2" l="1"/>
  <c r="I15" i="2"/>
  <c r="G15" i="2"/>
  <c r="E15" i="2"/>
  <c r="I18" i="2"/>
  <c r="G18" i="2"/>
  <c r="E18" i="2"/>
  <c r="K18" i="2" s="1"/>
  <c r="I16" i="2"/>
  <c r="G16" i="2"/>
  <c r="E16" i="2"/>
  <c r="G49" i="1"/>
  <c r="C14" i="2" s="1"/>
  <c r="K15" i="2" l="1"/>
  <c r="I14" i="2"/>
  <c r="G14" i="2"/>
  <c r="E14" i="2"/>
  <c r="K16" i="2"/>
  <c r="G17" i="1"/>
  <c r="C9" i="2" s="1"/>
  <c r="K14" i="2" l="1"/>
  <c r="I9" i="2"/>
  <c r="G9" i="2"/>
  <c r="E9" i="2"/>
  <c r="G20" i="1"/>
  <c r="C10" i="2" s="1"/>
  <c r="I10" i="2" l="1"/>
  <c r="G10" i="2"/>
  <c r="E10" i="2"/>
  <c r="K9" i="2"/>
  <c r="G12" i="1"/>
  <c r="B4" i="2"/>
  <c r="A4" i="2"/>
  <c r="A2" i="2"/>
  <c r="A1" i="2"/>
  <c r="G120" i="1" l="1"/>
  <c r="C8" i="2"/>
  <c r="C24" i="2" s="1"/>
  <c r="K10" i="2"/>
  <c r="I8" i="2" l="1"/>
  <c r="I25" i="2" s="1"/>
  <c r="G8" i="2"/>
  <c r="E8" i="2"/>
  <c r="D23" i="2"/>
  <c r="D22" i="2"/>
  <c r="G25" i="2"/>
  <c r="E25" i="2"/>
  <c r="D9" i="2"/>
  <c r="K8" i="2" l="1"/>
  <c r="K25" i="2" s="1"/>
  <c r="D12" i="2"/>
  <c r="D19" i="2"/>
  <c r="D14" i="2"/>
  <c r="D10" i="2"/>
  <c r="D13" i="2"/>
  <c r="D11" i="2"/>
  <c r="D16" i="2"/>
  <c r="D18" i="2"/>
  <c r="D8" i="2"/>
  <c r="D17" i="2"/>
  <c r="D15" i="2"/>
  <c r="D20" i="2"/>
  <c r="D21" i="2"/>
  <c r="J25" i="2"/>
  <c r="H25" i="2"/>
  <c r="D24" i="2" l="1"/>
  <c r="L25" i="2"/>
  <c r="E26" i="2"/>
  <c r="G26" i="2" s="1"/>
  <c r="I26" i="2" s="1"/>
  <c r="F25" i="2"/>
  <c r="F26" i="2" s="1"/>
  <c r="H26" i="2" s="1"/>
  <c r="J26" i="2" s="1"/>
</calcChain>
</file>

<file path=xl/sharedStrings.xml><?xml version="1.0" encoding="utf-8"?>
<sst xmlns="http://schemas.openxmlformats.org/spreadsheetml/2006/main" count="418" uniqueCount="297">
  <si>
    <t>ITEM</t>
  </si>
  <si>
    <t>m²</t>
  </si>
  <si>
    <t>m³</t>
  </si>
  <si>
    <t>SUPRA-ESTRUTURA</t>
  </si>
  <si>
    <t>IMPERMEABILIZAÇÕES</t>
  </si>
  <si>
    <t>Un</t>
  </si>
  <si>
    <t>COBERTURA E PROTEÇÕES</t>
  </si>
  <si>
    <t>PINTURA</t>
  </si>
  <si>
    <t>m</t>
  </si>
  <si>
    <t>TOTAL</t>
  </si>
  <si>
    <t>DISCRIMINAÇÃO DOS SERVIÇOS</t>
  </si>
  <si>
    <t>UNID</t>
  </si>
  <si>
    <t>QUANT</t>
  </si>
  <si>
    <t xml:space="preserve">PROJETO : </t>
  </si>
  <si>
    <t>2.1</t>
  </si>
  <si>
    <t>5.1</t>
  </si>
  <si>
    <t>8.1</t>
  </si>
  <si>
    <t>9.1</t>
  </si>
  <si>
    <t>PREFEITURA MUNICIPAL DE TIMBÓ</t>
  </si>
  <si>
    <t xml:space="preserve"> </t>
  </si>
  <si>
    <t>CRONOGRAMA FISICO E FINANCEIRO</t>
  </si>
  <si>
    <t>ETAPAS</t>
  </si>
  <si>
    <t>30 DIAS</t>
  </si>
  <si>
    <t>60 DIAS</t>
  </si>
  <si>
    <t>90 DIAS</t>
  </si>
  <si>
    <t>R$</t>
  </si>
  <si>
    <t>%</t>
  </si>
  <si>
    <t>VALOR ACUM. PARCIAL</t>
  </si>
  <si>
    <t>VALOR ACUM. GLOBAL</t>
  </si>
  <si>
    <t>VALOR TOTAL</t>
  </si>
  <si>
    <t>VALOR</t>
  </si>
  <si>
    <t>13.1</t>
  </si>
  <si>
    <t>1.1</t>
  </si>
  <si>
    <t>PREVENTIVO CONTRA INCÊNDIO</t>
  </si>
  <si>
    <t>PAREDES E PAINÉIS</t>
  </si>
  <si>
    <t>EXTINTOR PÓ QUÍMICO SECO 4kg</t>
  </si>
  <si>
    <t>TOTAL DA ETAPA</t>
  </si>
  <si>
    <t>TOTAL GERAL</t>
  </si>
  <si>
    <t>1º MÊS</t>
  </si>
  <si>
    <t>2º MÊS</t>
  </si>
  <si>
    <t>3º MÊS</t>
  </si>
  <si>
    <t>ORÇAMENTO</t>
  </si>
  <si>
    <t>unid</t>
  </si>
  <si>
    <t>DRENAGEM PLUVIAL</t>
  </si>
  <si>
    <t>Obs.: Área Medida em Projeção Horizontal</t>
  </si>
  <si>
    <t>SECRETARIA DE PLANEJAMENTO, TRÂNSITO E MEIO AMBIENTE</t>
  </si>
  <si>
    <t>2.2</t>
  </si>
  <si>
    <t>13.2</t>
  </si>
  <si>
    <t xml:space="preserve">CUSTO UNIT. </t>
  </si>
  <si>
    <t>CALHA DE ALUMÍNIO COM ESPESSURA DE 0,7mm, SEÇÃO 0.25x0.35M (com ladrão superior)</t>
  </si>
  <si>
    <t>INST.  ELÉTRICAS</t>
  </si>
  <si>
    <t>REFORMA DO ANEXO PAVILHAO HENRY PAUL</t>
  </si>
  <si>
    <t>8.2</t>
  </si>
  <si>
    <t>9.2</t>
  </si>
  <si>
    <t>11.1</t>
  </si>
  <si>
    <t>12.1</t>
  </si>
  <si>
    <t>13.3</t>
  </si>
  <si>
    <t>14.1</t>
  </si>
  <si>
    <t>14.2</t>
  </si>
  <si>
    <t>ÁREA TOTAL = 107,65m²</t>
  </si>
  <si>
    <t>3.1</t>
  </si>
  <si>
    <t>4.1</t>
  </si>
  <si>
    <t>C16.50.05.001.005</t>
  </si>
  <si>
    <t xml:space="preserve"> C10.60.02.05.005 </t>
  </si>
  <si>
    <t>6.1</t>
  </si>
  <si>
    <t>6.2</t>
  </si>
  <si>
    <t>6.3</t>
  </si>
  <si>
    <t>7.1</t>
  </si>
  <si>
    <t>7.2</t>
  </si>
  <si>
    <t>10.1</t>
  </si>
  <si>
    <t>12.2</t>
  </si>
  <si>
    <t>12.3</t>
  </si>
  <si>
    <t>Impremeabilizante para paredes externas</t>
  </si>
  <si>
    <t>TELHA SANDUÍCHE PRÉ-PINTADA 02 FACE COM ENCHIMENTO EM POLIURETANO DE 30MM, LARGURA DE 1030MM E ESPESURA DE 0,5MM</t>
  </si>
  <si>
    <t>P01 (2.30x1.80) - PORTA DE FERRO ENROLAR 2 FLS. - EIXO VERTICAL COR A DEFINIR</t>
  </si>
  <si>
    <t>HIDRÁULICO</t>
  </si>
  <si>
    <t>SANITÁRIO</t>
  </si>
  <si>
    <t>Te PVC 25 mm</t>
  </si>
  <si>
    <t>Joelho 90° PVC 25 mm</t>
  </si>
  <si>
    <t>JOELHO DE PVC 90° = 100 MM</t>
  </si>
  <si>
    <t>13.4</t>
  </si>
  <si>
    <t>Torneira elétrica</t>
  </si>
  <si>
    <t>Cuba em aço inox</t>
  </si>
  <si>
    <t>Tanque em aço inox</t>
  </si>
  <si>
    <t>PINGADEIRA EM CONCRETO PARA PLATIBANDA</t>
  </si>
  <si>
    <t>Caixa d'água de 10000 litros instalada</t>
  </si>
  <si>
    <t>I16.20.05.05.0325</t>
  </si>
  <si>
    <t>C35.25.35.15.005</t>
  </si>
  <si>
    <t>I10.05.05.30.047</t>
  </si>
  <si>
    <t>Caixa de gordura com tubo de concreto de 1 metro</t>
  </si>
  <si>
    <t>Interruptor paralelo 2 teclas</t>
  </si>
  <si>
    <t>Fios de 2,5 mm²</t>
  </si>
  <si>
    <t>Fio de 6 mm²</t>
  </si>
  <si>
    <t>Interruptor com 1,2 e 3 teclas simples</t>
  </si>
  <si>
    <t>Dijuntor 10 A</t>
  </si>
  <si>
    <t>Dijuntor 15 A</t>
  </si>
  <si>
    <t>Dijuntor 30 A</t>
  </si>
  <si>
    <t>Eletroduto rígido 1"</t>
  </si>
  <si>
    <t>Eletrocalha FeGa barra de 300cm dim. 100X100mm</t>
  </si>
  <si>
    <t>LUMINÁRIA FLUORESCENTE  DE SOBREPOR 2x40, AUTO-BRILHO, COM ALETAS - COMPLETA</t>
  </si>
  <si>
    <t>C21.15.62.10.020</t>
  </si>
  <si>
    <t>Eletroduto de PVC flexivel corrugada 3/4"</t>
  </si>
  <si>
    <t>6.4</t>
  </si>
  <si>
    <t>INFRAESTRUTURA</t>
  </si>
  <si>
    <t xml:space="preserve">PREÇO UNIT. </t>
  </si>
  <si>
    <t>PREÇO (CUSTO+BDI)</t>
  </si>
  <si>
    <t>BDI</t>
  </si>
  <si>
    <t>C35.25.35.15.030</t>
  </si>
  <si>
    <t>Cinta em concreto armado  Fck=25MPa (0,15x0,30x42,75)</t>
  </si>
  <si>
    <t>Vergas e contra vergas em concreto armado h=15cm com treliça. (0,15x0,15x39,70)</t>
  </si>
  <si>
    <t>Laje maciça em concreto armado Fck=25 MPa h=10 cm</t>
  </si>
  <si>
    <t>Impermeabilização com manta asfáltica de vigas de baldrame</t>
  </si>
  <si>
    <t>Alvenaria de tijolo maciço a vista</t>
  </si>
  <si>
    <t>Alvenaria de tijolo 6 furos (bancada e central de gás)</t>
  </si>
  <si>
    <t>C10.32.05.20.005</t>
  </si>
  <si>
    <t>C10.48.05.05.005</t>
  </si>
  <si>
    <t>Chapisco, traço 1:3 espessura de 5 mm incluíndo requadros</t>
  </si>
  <si>
    <t>6.5</t>
  </si>
  <si>
    <t>J02 - (1.20x3.00) QUADRO COM TELA NYLON P/ MOSQUITO</t>
  </si>
  <si>
    <t>RUFO  DE ALUMÍNIO COM ESPESSURA DE 0,7mm</t>
  </si>
  <si>
    <t>PAVIMENTAÇÕES INTERNAS E REVESTIMENTO</t>
  </si>
  <si>
    <t>Cerâmica PEI-2, extra, 25x40cm cor a definir</t>
  </si>
  <si>
    <t>Cerâmica carga pesada PEI-4, extra,  45x45cm cor a definir</t>
  </si>
  <si>
    <t>TUBO PVC P/DESCIDA DE AP - 100 MM</t>
  </si>
  <si>
    <t>tomada 2 p. com espelho</t>
  </si>
  <si>
    <t>Caixa de distribuição de chapa galvanizada p/12 dijuntores trifásico</t>
  </si>
  <si>
    <t>C10.80.10.05.040</t>
  </si>
  <si>
    <t>Fundo preparador para paredes internas (2 demão)</t>
  </si>
  <si>
    <t>Pintura nas paredes internas em acrílico semi-brilho nas cores conforme memorial descritivo e projeto arquitetônico (2 demão)</t>
  </si>
  <si>
    <t>C16.50.05.051.010</t>
  </si>
  <si>
    <t>Torneira metálica para tanque</t>
  </si>
  <si>
    <t>Tubo de PVC 25 mm</t>
  </si>
  <si>
    <t>Caixa de Inspeção em concreto 60 x 60 x 80cm com tampa em concreto pré-moldado e alça em aço</t>
  </si>
  <si>
    <t>Decomposição dos valores</t>
  </si>
  <si>
    <t>Para a composição dos valores foram utilizados orçamentos de empresas locais e foi utilizado o Catálogo de Referência de Serviços e Custos Volume 2 - 23ª Edição - Dezembro / 2014 (IPPUJ) e SINAPI - Sistema Nacional depesquisa de custos e índices da construção civil novembro de 2014.</t>
  </si>
  <si>
    <t>Fio de 10 mm²</t>
  </si>
  <si>
    <t>Tubo PVC 100 mm</t>
  </si>
  <si>
    <t>Joelho 45° PVC 100 mm</t>
  </si>
  <si>
    <t>Te PVC 100 mm</t>
  </si>
  <si>
    <t>2.3</t>
  </si>
  <si>
    <t>C10.48.05.10.015</t>
  </si>
  <si>
    <t>Reboco espessura de 2 cm</t>
  </si>
  <si>
    <t>ILUMINAÇÃO EMERGÊNCIA TIPO HALÓGENA 1x8W ALIMENTAÇÃO - BLOCO  AUTÔNOMO</t>
  </si>
  <si>
    <t>Santo André Serralheria</t>
  </si>
  <si>
    <t>Ralo linear 70cm com grelha branca PVC</t>
  </si>
  <si>
    <t>PLACA "SAÍDA"  DE EMERGÊNCIA ALIMENTAÇÃO - AUTÔNOMO 1x9w (120x80x90mm)</t>
  </si>
  <si>
    <t>Alvenaria de tijolo a vista</t>
  </si>
  <si>
    <t>Total:</t>
  </si>
  <si>
    <t>Item orçado abaixo</t>
  </si>
  <si>
    <t xml:space="preserve">Coifa sobre o fogão </t>
  </si>
  <si>
    <t>Placa de granito cinza Mundo Novo esp. 4 cm - bancada</t>
  </si>
  <si>
    <t>Tijolo maciço a vista com material</t>
  </si>
  <si>
    <t>Tubo de concreto armado para esgoto sanitário</t>
  </si>
  <si>
    <t>Fundo e Tampa</t>
  </si>
  <si>
    <t>preço da loja</t>
  </si>
  <si>
    <t>Tela de ventilação</t>
  </si>
  <si>
    <t>Orçamento da Loja 3A Materiais de Construção - contato por telefone</t>
  </si>
  <si>
    <t>9.3</t>
  </si>
  <si>
    <t>9.4</t>
  </si>
  <si>
    <t>15.1</t>
  </si>
  <si>
    <t>LIMPEZA FINAL E ENTREGA DA OBRA</t>
  </si>
  <si>
    <t>Área Total à Construir = 107,65m²</t>
  </si>
  <si>
    <t>74164/004</t>
  </si>
  <si>
    <t>C10.24.30.10.005</t>
  </si>
  <si>
    <t>malha de ferro para o piso 4,2mm =  R$ 9,69 m²</t>
  </si>
  <si>
    <t>Soleira de granito cinza Mundo Novo esp. 4 cm
(espessura: 20mm / largura: 200mm)</t>
  </si>
  <si>
    <t>J01 - (1.20x3.00) JANELA ALUMINIO ANODIZADO BRONZE TIPO VENEZIANA - ABRIR  2 FL.</t>
  </si>
  <si>
    <t>P02 (2.30x1.00) - PORTA ALUMINIO ANODIZADO BRONZE TIPO VENEZIANA - ABRIR, EIXO VERTICAL.</t>
  </si>
  <si>
    <t>P04 (1.00x2.10) - PORTA ALUMÍNIO ANODIZADO BRONZE TIPO VENEZIANA - ABRIR 1 FL.</t>
  </si>
  <si>
    <t>P03 (1.40x1.80) - PORTA ALUMINIO ANODIZADO BRONZE TIPO VENEZIANA - ABRIR 2 FL.</t>
  </si>
  <si>
    <t xml:space="preserve">Registro de gaveta com canopla metálica cromada (25 mm)  </t>
  </si>
  <si>
    <t>SISTEMA DE GÁS</t>
  </si>
  <si>
    <t>Estrado de madeira de lei para apoiar o botijão.</t>
  </si>
  <si>
    <t>C10.84.40.05.015</t>
  </si>
  <si>
    <t>C16.37.05.5.080</t>
  </si>
  <si>
    <t>C16.10.05.68.005</t>
  </si>
  <si>
    <t>Valor obtido através do site da empresa Balaroti Materiais de Construção</t>
  </si>
  <si>
    <t>C16.37.05.05.070</t>
  </si>
  <si>
    <t>C16.20.05.25.002</t>
  </si>
  <si>
    <t>Tubo de cobre de 22mm (e conexões)</t>
  </si>
  <si>
    <t>Mangueira flexível trançada em aço</t>
  </si>
  <si>
    <t>Conector rosqueavel para PLTI</t>
  </si>
  <si>
    <t>Registro de fecho rápido com 3/4 de volta</t>
  </si>
  <si>
    <t>Registro de latão Ø 1/2" NPT, para mangueira flexível de amianto</t>
  </si>
  <si>
    <t>Valvula de retenção e esfera</t>
  </si>
  <si>
    <t>Placa com a inscrição "CUIDADO CENTRAL DE GÁS", de forma legivel, com letras na cor preta e sobre fundo amarelo.</t>
  </si>
  <si>
    <t>OBS: toda tubulação enterrada será pintada com tinta "ONDALIT TUBOPRIMER" e isolada com fita "ONDALIT TUBOFITA".</t>
  </si>
  <si>
    <t>OBS: toda tubulação exposta aparente de gás, será pintada na cor amarela.</t>
  </si>
  <si>
    <t>Limpeza da obra com remoção de entulhos (Interna e Externamente).</t>
  </si>
  <si>
    <t xml:space="preserve">Custo da hora do servente = R$15,00 e tempo gasto p/ 1 m² = 0,6 h </t>
  </si>
  <si>
    <t xml:space="preserve">Custo da hora do pedreiro = R$20,00 e tempo gasto p/ 1 m² = 0,6 h </t>
  </si>
  <si>
    <t>C10.24.45.10.002</t>
  </si>
  <si>
    <t>Concreto usinado impermeabilizante e fck=25MPa (inclui vibração, lançamento e cura) =  R$ 22,95 m²</t>
  </si>
  <si>
    <t>Contrapiso de 5cm de concreto usinado impermeabilizante e fck=20MPa (inclui vibração, lançamento e cura)</t>
  </si>
  <si>
    <t>13.5</t>
  </si>
  <si>
    <t/>
  </si>
  <si>
    <t>5.2</t>
  </si>
  <si>
    <t>5.3</t>
  </si>
  <si>
    <t>5.4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</si>
  <si>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</si>
  <si>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</si>
  <si>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</si>
  <si>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</si>
  <si>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</si>
  <si>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</si>
  <si>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</si>
  <si>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</si>
  <si>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</si>
  <si>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11.2</t>
  </si>
  <si>
    <t>11.3</t>
  </si>
  <si>
    <t>12.4</t>
  </si>
  <si>
    <t>12.5</t>
  </si>
  <si>
    <t>13.6</t>
  </si>
  <si>
    <t>Contrapiso de 5cm de concreto usinado impermeabilizante e fck=20MPa</t>
  </si>
  <si>
    <t>sub-base de brita nº02 com altura de 6 cm = R$111,71 m³ x 0,06 de altura = R$6,70 m²</t>
  </si>
  <si>
    <t>R$ 51,73 * 0,45 = R$ 23,2785 * 0,3 = R$ 6,98355  -=- R$ 51,73 - R$ 6,98355 = R$ 44,74645</t>
  </si>
  <si>
    <t>R$ 44,75 - adotado</t>
  </si>
  <si>
    <t>45% - corresponde a mão de obra</t>
  </si>
  <si>
    <t>30% - desconto na mão de obra</t>
  </si>
  <si>
    <t>ESQUADRIAS</t>
  </si>
  <si>
    <t>4.2</t>
  </si>
  <si>
    <t>4.3</t>
  </si>
  <si>
    <t>4.4</t>
  </si>
  <si>
    <t>4.5</t>
  </si>
  <si>
    <t>4.6</t>
  </si>
  <si>
    <t>5.5</t>
  </si>
  <si>
    <t>5.6</t>
  </si>
  <si>
    <t>9.14</t>
  </si>
  <si>
    <t>10.2</t>
  </si>
  <si>
    <t>10.3</t>
  </si>
  <si>
    <t>12.6</t>
  </si>
  <si>
    <t>12.7</t>
  </si>
  <si>
    <t>12.8</t>
  </si>
  <si>
    <t>C10.40.10.10.010</t>
  </si>
  <si>
    <t>C10.68.10.20.010</t>
  </si>
  <si>
    <t>C10.64.50.20.005</t>
  </si>
  <si>
    <t>C10.68.05.10.010</t>
  </si>
  <si>
    <t>C10.68.05.10.020</t>
  </si>
  <si>
    <t>PERFIL U ENRIJECIDO 75X40X15 CHAPA DE AÇO ESP. 3MM. TERÇAS</t>
  </si>
  <si>
    <t>I10.99.05.15.542</t>
  </si>
  <si>
    <t>PERFIL U ENRIJECIDO 75X40X15 CHAPA DE AÇO ESP. 3MM.  CAIBRO</t>
  </si>
  <si>
    <t>C10.36.22.15.016</t>
  </si>
  <si>
    <t>C10.84.05.20.005</t>
  </si>
  <si>
    <t>I05.80.05.45.011</t>
  </si>
  <si>
    <t>C10.48.10.05.005</t>
  </si>
  <si>
    <t>C10.72.20.65.004</t>
  </si>
  <si>
    <t>C10.72.20.35.013</t>
  </si>
  <si>
    <t>C10.76.10.05.130</t>
  </si>
  <si>
    <t>I21.05.05.05.0020</t>
  </si>
  <si>
    <t>I21.05.05.15.0055</t>
  </si>
  <si>
    <t>I21.05.05.15.0065</t>
  </si>
  <si>
    <t>I21.05.05.15.0067</t>
  </si>
  <si>
    <t>C10.76.10.70.046</t>
  </si>
  <si>
    <t>C10.76.10.70.047</t>
  </si>
  <si>
    <t>C10.76.10.70.050</t>
  </si>
  <si>
    <t>C10.76.10.51.001</t>
  </si>
  <si>
    <t>C10.76.10.50.001</t>
  </si>
  <si>
    <t>C10.76.10.60.029</t>
  </si>
  <si>
    <t>C10.76.10.30.014</t>
  </si>
  <si>
    <t>I16.25.05.05.070</t>
  </si>
  <si>
    <t>I21.20.05.05.0150</t>
  </si>
  <si>
    <t>I10.85.05.25.005</t>
  </si>
  <si>
    <t>C10.56.25.05.005</t>
  </si>
  <si>
    <t>C10.72.19.65.052</t>
  </si>
  <si>
    <t>I16.05.05.05.2575</t>
  </si>
  <si>
    <t>I16.05.05.05.1545</t>
  </si>
  <si>
    <t>I16.05.05.05.2300</t>
  </si>
  <si>
    <t>C10.72.19.60.052</t>
  </si>
  <si>
    <t>C10.72.19.80.006</t>
  </si>
  <si>
    <t>C10.72.22.20.005</t>
  </si>
  <si>
    <t>C10.72.22.15.006</t>
  </si>
  <si>
    <t>C10.72.22.60.005</t>
  </si>
  <si>
    <t>I16.10.05.05.0287</t>
  </si>
  <si>
    <t>I16.10.05.05.0900</t>
  </si>
  <si>
    <t>I21.20.05.05.0070</t>
  </si>
  <si>
    <t>C10.32.20.10.005</t>
  </si>
  <si>
    <t>C10.44.25.10.008</t>
  </si>
  <si>
    <t>I05.65.25.15.020</t>
  </si>
  <si>
    <t>C10.38.22.30.005</t>
  </si>
  <si>
    <t>C01.10.05.20.007</t>
  </si>
  <si>
    <t>15.2</t>
  </si>
  <si>
    <t>15.3</t>
  </si>
  <si>
    <t>15.4</t>
  </si>
  <si>
    <t>15.5</t>
  </si>
  <si>
    <t>15.6</t>
  </si>
  <si>
    <t>15.7</t>
  </si>
  <si>
    <t>15.8</t>
  </si>
  <si>
    <t>15.9</t>
  </si>
  <si>
    <t>16.1</t>
  </si>
  <si>
    <t>MOBILIÁRIO</t>
  </si>
  <si>
    <t>Lixeira</t>
  </si>
  <si>
    <t>Banco em madeira, com 1,50m, pés pretos metalico e na cor nogueira</t>
  </si>
  <si>
    <t>6.6</t>
  </si>
  <si>
    <t>10.4</t>
  </si>
  <si>
    <t>12.9</t>
  </si>
  <si>
    <t>Felipe Ramos dos Santos</t>
  </si>
  <si>
    <t xml:space="preserve">            Aux. Operacional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</si>
</sst>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  <numFmt numFmtId="167" formatCode="&quot;R$&quot;\ #,##0.00"/>
    <numFmt numFmtId="168" formatCode="0.0%"/>
  </numFmts>
  <fonts count="3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sz val="10"/>
      <color theme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0" fontId="1" fillId="0" borderId="0"/>
    <xf numFmtId="0" fontId="1" fillId="0" borderId="0"/>
  </cellStyleXfs>
  <cellXfs count="2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6" fillId="0" borderId="2" xfId="1" applyFont="1" applyBorder="1"/>
    <xf numFmtId="0" fontId="6" fillId="0" borderId="2" xfId="0" applyFont="1" applyBorder="1" applyAlignment="1">
      <alignment horizontal="right"/>
    </xf>
    <xf numFmtId="10" fontId="6" fillId="0" borderId="2" xfId="2" applyNumberFormat="1" applyFont="1" applyBorder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165" fontId="4" fillId="0" borderId="1" xfId="1" applyFont="1" applyBorder="1"/>
    <xf numFmtId="10" fontId="4" fillId="0" borderId="3" xfId="2" applyNumberFormat="1" applyFont="1" applyBorder="1" applyAlignment="1">
      <alignment horizontal="right"/>
    </xf>
    <xf numFmtId="0" fontId="7" fillId="0" borderId="0" xfId="0" applyFont="1" applyFill="1"/>
    <xf numFmtId="166" fontId="6" fillId="0" borderId="4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6" xfId="0" applyFont="1" applyFill="1" applyBorder="1" applyAlignment="1">
      <alignment horizontal="center"/>
    </xf>
    <xf numFmtId="166" fontId="6" fillId="0" borderId="7" xfId="0" applyNumberFormat="1" applyFont="1" applyFill="1" applyBorder="1" applyAlignment="1">
      <alignment horizontal="center"/>
    </xf>
    <xf numFmtId="164" fontId="10" fillId="0" borderId="0" xfId="3" applyFont="1" applyBorder="1"/>
    <xf numFmtId="164" fontId="4" fillId="0" borderId="0" xfId="3" applyFont="1" applyFill="1" applyBorder="1" applyAlignment="1">
      <alignment horizontal="center"/>
    </xf>
    <xf numFmtId="164" fontId="4" fillId="0" borderId="8" xfId="3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10" fillId="0" borderId="0" xfId="3" applyFont="1" applyFill="1" applyBorder="1"/>
    <xf numFmtId="164" fontId="8" fillId="0" borderId="0" xfId="0" applyNumberFormat="1" applyFont="1" applyBorder="1" applyAlignment="1">
      <alignment horizontal="center"/>
    </xf>
    <xf numFmtId="164" fontId="4" fillId="0" borderId="2" xfId="3" applyFont="1" applyBorder="1" applyAlignment="1">
      <alignment horizontal="center"/>
    </xf>
    <xf numFmtId="9" fontId="6" fillId="0" borderId="6" xfId="2" applyFont="1" applyFill="1" applyBorder="1" applyAlignment="1">
      <alignment horizontal="center"/>
    </xf>
    <xf numFmtId="9" fontId="4" fillId="0" borderId="3" xfId="2" applyFont="1" applyBorder="1" applyAlignment="1">
      <alignment horizontal="center"/>
    </xf>
    <xf numFmtId="9" fontId="4" fillId="0" borderId="2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164" fontId="12" fillId="0" borderId="9" xfId="0" applyNumberFormat="1" applyFont="1" applyBorder="1"/>
    <xf numFmtId="9" fontId="12" fillId="0" borderId="10" xfId="0" applyNumberFormat="1" applyFont="1" applyBorder="1"/>
    <xf numFmtId="0" fontId="12" fillId="0" borderId="0" xfId="0" applyFont="1" applyBorder="1"/>
    <xf numFmtId="165" fontId="10" fillId="0" borderId="11" xfId="1" applyFont="1" applyBorder="1"/>
    <xf numFmtId="165" fontId="4" fillId="0" borderId="12" xfId="1" applyFont="1" applyBorder="1"/>
    <xf numFmtId="0" fontId="2" fillId="0" borderId="12" xfId="0" applyFont="1" applyBorder="1"/>
    <xf numFmtId="0" fontId="5" fillId="0" borderId="12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2" fillId="0" borderId="14" xfId="0" applyFont="1" applyBorder="1"/>
    <xf numFmtId="9" fontId="2" fillId="0" borderId="14" xfId="2" applyFont="1" applyBorder="1" applyAlignment="1">
      <alignment horizontal="center"/>
    </xf>
    <xf numFmtId="0" fontId="8" fillId="0" borderId="15" xfId="0" applyFont="1" applyBorder="1"/>
    <xf numFmtId="165" fontId="3" fillId="0" borderId="12" xfId="1" applyFont="1" applyBorder="1"/>
    <xf numFmtId="0" fontId="14" fillId="0" borderId="0" xfId="0" applyFont="1"/>
    <xf numFmtId="164" fontId="4" fillId="0" borderId="2" xfId="3" applyFont="1" applyBorder="1"/>
    <xf numFmtId="9" fontId="4" fillId="0" borderId="2" xfId="2" applyFont="1" applyBorder="1"/>
    <xf numFmtId="0" fontId="7" fillId="0" borderId="2" xfId="0" applyFont="1" applyBorder="1"/>
    <xf numFmtId="9" fontId="8" fillId="0" borderId="12" xfId="2" applyFont="1" applyBorder="1" applyAlignment="1">
      <alignment horizontal="center"/>
    </xf>
    <xf numFmtId="9" fontId="10" fillId="0" borderId="0" xfId="2" applyFont="1" applyFill="1" applyBorder="1" applyAlignment="1">
      <alignment horizontal="center"/>
    </xf>
    <xf numFmtId="9" fontId="10" fillId="0" borderId="0" xfId="2" applyFont="1" applyBorder="1" applyAlignment="1">
      <alignment horizontal="center"/>
    </xf>
    <xf numFmtId="9" fontId="5" fillId="0" borderId="12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4" fillId="0" borderId="8" xfId="1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4" fillId="2" borderId="2" xfId="3" applyFont="1" applyFill="1" applyBorder="1" applyAlignment="1">
      <alignment horizontal="center"/>
    </xf>
    <xf numFmtId="9" fontId="4" fillId="2" borderId="2" xfId="2" applyFont="1" applyFill="1" applyBorder="1" applyAlignment="1">
      <alignment horizontal="center"/>
    </xf>
    <xf numFmtId="164" fontId="13" fillId="2" borderId="2" xfId="0" applyNumberFormat="1" applyFont="1" applyFill="1" applyBorder="1"/>
    <xf numFmtId="0" fontId="3" fillId="0" borderId="12" xfId="0" applyFont="1" applyBorder="1"/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165" fontId="10" fillId="0" borderId="16" xfId="1" applyFont="1" applyBorder="1"/>
    <xf numFmtId="165" fontId="11" fillId="0" borderId="14" xfId="1" applyFont="1" applyBorder="1"/>
    <xf numFmtId="165" fontId="4" fillId="0" borderId="14" xfId="1" applyFont="1" applyBorder="1"/>
    <xf numFmtId="165" fontId="6" fillId="0" borderId="14" xfId="1" applyFont="1" applyBorder="1"/>
    <xf numFmtId="0" fontId="5" fillId="0" borderId="14" xfId="0" applyFont="1" applyBorder="1"/>
    <xf numFmtId="9" fontId="5" fillId="0" borderId="14" xfId="2" applyFont="1" applyBorder="1" applyAlignment="1">
      <alignment horizontal="center"/>
    </xf>
    <xf numFmtId="9" fontId="8" fillId="0" borderId="14" xfId="2" applyFont="1" applyBorder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11" xfId="0" applyFont="1" applyBorder="1"/>
    <xf numFmtId="0" fontId="5" fillId="0" borderId="12" xfId="0" applyFont="1" applyBorder="1" applyAlignment="1">
      <alignment horizontal="center"/>
    </xf>
    <xf numFmtId="164" fontId="20" fillId="0" borderId="12" xfId="3" applyFont="1" applyBorder="1" applyAlignment="1">
      <alignment horizontal="left"/>
    </xf>
    <xf numFmtId="164" fontId="20" fillId="0" borderId="13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7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8" xfId="3" applyFont="1" applyBorder="1" applyAlignment="1">
      <alignment horizontal="right"/>
    </xf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5" xfId="3" applyFont="1" applyFill="1" applyBorder="1" applyAlignment="1">
      <alignment horizontal="center"/>
    </xf>
    <xf numFmtId="0" fontId="23" fillId="0" borderId="0" xfId="0" applyFont="1"/>
    <xf numFmtId="164" fontId="12" fillId="0" borderId="0" xfId="3" applyFont="1"/>
    <xf numFmtId="165" fontId="3" fillId="2" borderId="2" xfId="1" applyFont="1" applyFill="1" applyBorder="1"/>
    <xf numFmtId="9" fontId="3" fillId="2" borderId="2" xfId="2" applyFont="1" applyFill="1" applyBorder="1"/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justify"/>
    </xf>
    <xf numFmtId="0" fontId="12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justify" vertical="justify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justify"/>
    </xf>
    <xf numFmtId="164" fontId="13" fillId="0" borderId="0" xfId="3" applyFont="1" applyBorder="1"/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justify" vertical="justify"/>
    </xf>
    <xf numFmtId="0" fontId="5" fillId="0" borderId="2" xfId="0" applyFont="1" applyBorder="1" applyAlignment="1">
      <alignment horizontal="center"/>
    </xf>
    <xf numFmtId="164" fontId="5" fillId="0" borderId="2" xfId="3" applyFont="1" applyBorder="1"/>
    <xf numFmtId="164" fontId="12" fillId="0" borderId="2" xfId="3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justify" vertical="justify"/>
    </xf>
    <xf numFmtId="0" fontId="12" fillId="0" borderId="2" xfId="0" applyFont="1" applyBorder="1" applyAlignment="1">
      <alignment horizontal="justify"/>
    </xf>
    <xf numFmtId="0" fontId="13" fillId="0" borderId="2" xfId="0" applyFont="1" applyFill="1" applyBorder="1" applyAlignment="1">
      <alignment horizontal="right" vertical="justify"/>
    </xf>
    <xf numFmtId="164" fontId="12" fillId="0" borderId="2" xfId="3" applyFont="1" applyFill="1" applyBorder="1"/>
    <xf numFmtId="0" fontId="18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justify" vertical="justify"/>
    </xf>
    <xf numFmtId="0" fontId="12" fillId="0" borderId="2" xfId="0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right" vertical="justify"/>
    </xf>
    <xf numFmtId="164" fontId="12" fillId="0" borderId="22" xfId="3" applyFont="1" applyFill="1" applyBorder="1" applyAlignment="1">
      <alignment horizontal="center"/>
    </xf>
    <xf numFmtId="164" fontId="5" fillId="0" borderId="0" xfId="3" applyFont="1" applyBorder="1" applyAlignment="1">
      <alignment horizontal="left"/>
    </xf>
    <xf numFmtId="164" fontId="5" fillId="0" borderId="0" xfId="3" applyNumberFormat="1" applyFont="1" applyBorder="1"/>
    <xf numFmtId="0" fontId="13" fillId="0" borderId="0" xfId="0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64" fontId="13" fillId="0" borderId="2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8" fillId="0" borderId="0" xfId="0" applyNumberFormat="1" applyFont="1" applyBorder="1"/>
    <xf numFmtId="0" fontId="18" fillId="0" borderId="0" xfId="0" applyFont="1" applyFill="1" applyBorder="1"/>
    <xf numFmtId="164" fontId="13" fillId="0" borderId="0" xfId="3" applyNumberFormat="1" applyFont="1" applyBorder="1"/>
    <xf numFmtId="0" fontId="18" fillId="0" borderId="0" xfId="0" applyFont="1"/>
    <xf numFmtId="0" fontId="18" fillId="0" borderId="0" xfId="0" applyFont="1" applyBorder="1"/>
    <xf numFmtId="164" fontId="18" fillId="0" borderId="0" xfId="3" applyFont="1" applyBorder="1"/>
    <xf numFmtId="164" fontId="18" fillId="0" borderId="2" xfId="3" applyFont="1" applyBorder="1"/>
    <xf numFmtId="0" fontId="12" fillId="0" borderId="2" xfId="0" applyFont="1" applyBorder="1" applyAlignment="1">
      <alignment horizontal="center" wrapText="1"/>
    </xf>
    <xf numFmtId="164" fontId="12" fillId="0" borderId="2" xfId="0" applyNumberFormat="1" applyFont="1" applyBorder="1"/>
    <xf numFmtId="164" fontId="6" fillId="0" borderId="2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12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9" xfId="3" applyFont="1" applyFill="1" applyBorder="1" applyAlignment="1">
      <alignment horizontal="center"/>
    </xf>
    <xf numFmtId="164" fontId="12" fillId="3" borderId="19" xfId="3" applyFont="1" applyFill="1" applyBorder="1" applyAlignment="1">
      <alignment horizontal="center"/>
    </xf>
    <xf numFmtId="164" fontId="12" fillId="3" borderId="2" xfId="3" applyFont="1" applyFill="1" applyBorder="1" applyAlignment="1">
      <alignment horizontal="center"/>
    </xf>
    <xf numFmtId="164" fontId="13" fillId="3" borderId="2" xfId="3" applyFont="1" applyFill="1" applyBorder="1" applyAlignment="1">
      <alignment horizontal="center"/>
    </xf>
    <xf numFmtId="164" fontId="12" fillId="3" borderId="2" xfId="3" applyFont="1" applyFill="1" applyBorder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1" fillId="0" borderId="0" xfId="0" applyFont="1"/>
    <xf numFmtId="164" fontId="1" fillId="0" borderId="0" xfId="3" applyNumberFormat="1" applyFont="1" applyBorder="1"/>
    <xf numFmtId="164" fontId="1" fillId="0" borderId="0" xfId="0" applyNumberFormat="1" applyFont="1" applyBorder="1"/>
    <xf numFmtId="0" fontId="12" fillId="0" borderId="2" xfId="0" applyFont="1" applyFill="1" applyBorder="1" applyAlignment="1">
      <alignment horizontal="left" vertical="justify"/>
    </xf>
    <xf numFmtId="0" fontId="25" fillId="0" borderId="0" xfId="0" applyFont="1" applyFill="1"/>
    <xf numFmtId="164" fontId="25" fillId="0" borderId="0" xfId="3" applyNumberFormat="1" applyFont="1" applyBorder="1"/>
    <xf numFmtId="0" fontId="1" fillId="0" borderId="0" xfId="0" applyFont="1" applyBorder="1"/>
    <xf numFmtId="0" fontId="12" fillId="0" borderId="2" xfId="0" applyFont="1" applyFill="1" applyBorder="1" applyAlignment="1">
      <alignment horizontal="justify" vertical="justify" wrapText="1"/>
    </xf>
    <xf numFmtId="0" fontId="12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2" fillId="0" borderId="0" xfId="0" applyFont="1" applyAlignment="1">
      <alignment vertical="center"/>
    </xf>
    <xf numFmtId="0" fontId="1" fillId="0" borderId="0" xfId="3" applyNumberFormat="1" applyFont="1" applyBorder="1"/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8" fillId="3" borderId="2" xfId="0" applyFont="1" applyFill="1" applyBorder="1" applyAlignment="1">
      <alignment horizontal="justify" vertical="justify"/>
    </xf>
    <xf numFmtId="0" fontId="7" fillId="3" borderId="2" xfId="0" applyFont="1" applyFill="1" applyBorder="1" applyAlignment="1">
      <alignment horizontal="justify" vertical="justify"/>
    </xf>
    <xf numFmtId="0" fontId="1" fillId="0" borderId="0" xfId="0" applyFont="1" applyAlignment="1">
      <alignment horizontal="center"/>
    </xf>
    <xf numFmtId="0" fontId="12" fillId="0" borderId="2" xfId="0" applyFont="1" applyFill="1" applyBorder="1" applyAlignment="1">
      <alignment horizontal="justify" vertical="justify"/>
    </xf>
    <xf numFmtId="0" fontId="7" fillId="0" borderId="2" xfId="0" applyFont="1" applyBorder="1" applyAlignment="1">
      <alignment horizontal="justify" vertical="justify"/>
    </xf>
    <xf numFmtId="164" fontId="1" fillId="3" borderId="0" xfId="3" applyFont="1" applyFill="1"/>
    <xf numFmtId="0" fontId="12" fillId="4" borderId="0" xfId="0" applyFont="1" applyFill="1"/>
    <xf numFmtId="0" fontId="12" fillId="0" borderId="2" xfId="0" applyFont="1" applyBorder="1" applyAlignment="1">
      <alignment horizontal="justify" vertical="top" shrinkToFit="1"/>
    </xf>
    <xf numFmtId="0" fontId="12" fillId="0" borderId="2" xfId="0" applyFont="1" applyBorder="1" applyAlignment="1">
      <alignment horizontal="center" vertical="center" shrinkToFit="1"/>
    </xf>
    <xf numFmtId="164" fontId="12" fillId="0" borderId="2" xfId="3" applyFont="1" applyFill="1" applyBorder="1" applyAlignment="1">
      <alignment vertical="center" shrinkToFit="1"/>
    </xf>
    <xf numFmtId="164" fontId="12" fillId="4" borderId="0" xfId="3" applyFont="1" applyFill="1" applyBorder="1"/>
    <xf numFmtId="0" fontId="12" fillId="4" borderId="0" xfId="0" applyFont="1" applyFill="1" applyAlignment="1">
      <alignment wrapText="1"/>
    </xf>
    <xf numFmtId="0" fontId="12" fillId="0" borderId="0" xfId="0" applyFont="1"/>
    <xf numFmtId="0" fontId="12" fillId="0" borderId="0" xfId="0" applyFont="1" applyFill="1" applyBorder="1"/>
    <xf numFmtId="0" fontId="12" fillId="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6" fillId="4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justify" vertical="justify"/>
    </xf>
    <xf numFmtId="164" fontId="1" fillId="0" borderId="0" xfId="3" applyFont="1" applyFill="1" applyAlignment="1"/>
    <xf numFmtId="164" fontId="24" fillId="0" borderId="0" xfId="3" applyFont="1" applyFill="1" applyBorder="1" applyAlignment="1">
      <alignment horizontal="center"/>
    </xf>
    <xf numFmtId="164" fontId="18" fillId="2" borderId="2" xfId="3" applyFont="1" applyFill="1" applyBorder="1" applyAlignment="1">
      <alignment horizontal="right" vertical="justify"/>
    </xf>
    <xf numFmtId="0" fontId="13" fillId="0" borderId="0" xfId="0" applyFont="1" applyAlignment="1">
      <alignment vertical="center" wrapText="1"/>
    </xf>
    <xf numFmtId="164" fontId="12" fillId="0" borderId="2" xfId="3" applyFont="1" applyFill="1" applyBorder="1" applyAlignment="1">
      <alignment horizontal="center"/>
    </xf>
    <xf numFmtId="43" fontId="12" fillId="4" borderId="0" xfId="0" applyNumberFormat="1" applyFont="1" applyFill="1" applyAlignment="1">
      <alignment horizontal="left"/>
    </xf>
    <xf numFmtId="167" fontId="5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4" fontId="1" fillId="3" borderId="0" xfId="3" applyFont="1" applyFill="1" applyBorder="1"/>
    <xf numFmtId="0" fontId="13" fillId="0" borderId="0" xfId="0" applyFont="1" applyFill="1" applyBorder="1"/>
    <xf numFmtId="167" fontId="12" fillId="0" borderId="0" xfId="0" applyNumberFormat="1" applyFont="1" applyBorder="1"/>
    <xf numFmtId="167" fontId="13" fillId="0" borderId="0" xfId="0" applyNumberFormat="1" applyFont="1" applyBorder="1" applyAlignment="1">
      <alignment horizontal="center"/>
    </xf>
    <xf numFmtId="164" fontId="5" fillId="0" borderId="0" xfId="3" applyNumberFormat="1" applyFont="1" applyFill="1" applyBorder="1"/>
    <xf numFmtId="167" fontId="12" fillId="0" borderId="0" xfId="0" applyNumberFormat="1" applyFont="1" applyBorder="1" applyAlignment="1">
      <alignment horizontal="right"/>
    </xf>
    <xf numFmtId="167" fontId="13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44" fontId="12" fillId="0" borderId="0" xfId="5" applyFont="1" applyBorder="1" applyAlignment="1">
      <alignment horizontal="center"/>
    </xf>
    <xf numFmtId="44" fontId="12" fillId="0" borderId="0" xfId="5" applyFont="1" applyFill="1" applyBorder="1"/>
    <xf numFmtId="44" fontId="13" fillId="0" borderId="0" xfId="5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justify"/>
    </xf>
    <xf numFmtId="44" fontId="12" fillId="0" borderId="0" xfId="5" applyFont="1" applyAlignment="1">
      <alignment horizontal="center"/>
    </xf>
    <xf numFmtId="164" fontId="12" fillId="0" borderId="0" xfId="3" applyFont="1" applyFill="1" applyBorder="1" applyAlignment="1">
      <alignment horizontal="center"/>
    </xf>
    <xf numFmtId="164" fontId="12" fillId="3" borderId="0" xfId="3" applyFont="1" applyFill="1" applyBorder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167" fontId="13" fillId="0" borderId="0" xfId="5" applyNumberFormat="1" applyFont="1" applyBorder="1" applyAlignment="1">
      <alignment horizontal="right"/>
    </xf>
    <xf numFmtId="168" fontId="4" fillId="0" borderId="2" xfId="2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44" fontId="13" fillId="0" borderId="0" xfId="0" applyNumberFormat="1" applyFont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164" fontId="13" fillId="0" borderId="0" xfId="3" applyFont="1"/>
    <xf numFmtId="0" fontId="13" fillId="0" borderId="0" xfId="0" applyFont="1" applyBorder="1" applyAlignment="1">
      <alignment horizontal="left"/>
    </xf>
    <xf numFmtId="0" fontId="12" fillId="0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justify"/>
    </xf>
    <xf numFmtId="0" fontId="21" fillId="0" borderId="2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164" fontId="1" fillId="0" borderId="2" xfId="3" applyFont="1" applyFill="1" applyBorder="1"/>
    <xf numFmtId="0" fontId="27" fillId="0" borderId="0" xfId="4"/>
    <xf numFmtId="0" fontId="29" fillId="0" borderId="0" xfId="4" applyFont="1"/>
    <xf numFmtId="165" fontId="4" fillId="0" borderId="0" xfId="1" applyFont="1" applyBorder="1"/>
    <xf numFmtId="9" fontId="4" fillId="0" borderId="18" xfId="2" applyFont="1" applyBorder="1" applyAlignment="1">
      <alignment horizontal="center"/>
    </xf>
    <xf numFmtId="165" fontId="4" fillId="0" borderId="24" xfId="1" applyFont="1" applyBorder="1"/>
    <xf numFmtId="9" fontId="12" fillId="0" borderId="0" xfId="0" applyNumberFormat="1" applyFont="1" applyFill="1"/>
    <xf numFmtId="0" fontId="12" fillId="0" borderId="22" xfId="0" applyFont="1" applyBorder="1" applyAlignment="1">
      <alignment horizontal="center"/>
    </xf>
    <xf numFmtId="0" fontId="12" fillId="0" borderId="22" xfId="0" applyFont="1" applyFill="1" applyBorder="1" applyAlignment="1">
      <alignment horizontal="left" vertical="justify"/>
    </xf>
    <xf numFmtId="164" fontId="12" fillId="0" borderId="22" xfId="3" applyFont="1" applyFill="1" applyBorder="1"/>
    <xf numFmtId="0" fontId="12" fillId="0" borderId="5" xfId="0" applyFont="1" applyBorder="1" applyAlignment="1">
      <alignment horizontal="center" wrapText="1"/>
    </xf>
    <xf numFmtId="164" fontId="12" fillId="0" borderId="5" xfId="3" applyFont="1" applyFill="1" applyBorder="1" applyAlignment="1">
      <alignment wrapText="1"/>
    </xf>
    <xf numFmtId="164" fontId="12" fillId="3" borderId="5" xfId="3" applyFont="1" applyFill="1" applyBorder="1" applyAlignment="1">
      <alignment horizontal="center" wrapText="1"/>
    </xf>
    <xf numFmtId="0" fontId="12" fillId="3" borderId="0" xfId="0" applyFont="1" applyFill="1"/>
    <xf numFmtId="164" fontId="12" fillId="3" borderId="2" xfId="3" quotePrefix="1" applyFont="1" applyFill="1" applyBorder="1" applyAlignment="1">
      <alignment horizontal="center"/>
    </xf>
    <xf numFmtId="164" fontId="12" fillId="0" borderId="0" xfId="3" applyNumberFormat="1" applyFont="1" applyBorder="1"/>
    <xf numFmtId="0" fontId="30" fillId="0" borderId="0" xfId="3" applyNumberFormat="1" applyFont="1"/>
    <xf numFmtId="0" fontId="31" fillId="0" borderId="0" xfId="2" applyNumberFormat="1" applyFont="1"/>
    <xf numFmtId="0" fontId="12" fillId="0" borderId="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164" fontId="12" fillId="0" borderId="0" xfId="3" applyFont="1" applyBorder="1" applyAlignment="1">
      <alignment horizontal="center" vertical="justify"/>
    </xf>
    <xf numFmtId="0" fontId="18" fillId="2" borderId="1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2" fillId="0" borderId="2" xfId="3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8">
    <cellStyle name="Hiperlink" xfId="4" builtinId="8"/>
    <cellStyle name="Moeda" xfId="5" builtinId="4"/>
    <cellStyle name="Moeda_Orça.timbó" xfId="1"/>
    <cellStyle name="Normal" xfId="0" builtinId="0"/>
    <cellStyle name="Normal 2" xfId="7"/>
    <cellStyle name="Normal 3" xfId="6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329"/>
  <sheetViews>
    <sheetView showGridLines="0" topLeftCell="A112" zoomScaleNormal="100" workbookViewId="0">
      <selection activeCell="B158" sqref="B158"/>
    </sheetView>
  </sheetViews>
  <sheetFormatPr defaultColWidth="11.42578125" defaultRowHeight="12.75" x14ac:dyDescent="0.2"/>
  <cols>
    <col min="1" max="1" width="6.140625" style="78" customWidth="1"/>
    <col min="2" max="2" width="73" style="77" customWidth="1"/>
    <col min="3" max="3" width="12.140625" style="78" bestFit="1" customWidth="1"/>
    <col min="4" max="4" width="9.42578125" style="79" bestFit="1" customWidth="1"/>
    <col min="5" max="6" width="9.42578125" style="150" customWidth="1"/>
    <col min="7" max="7" width="12.85546875" style="79" customWidth="1"/>
    <col min="8" max="8" width="15.85546875" style="77" customWidth="1"/>
    <col min="9" max="9" width="13.7109375" style="77" bestFit="1" customWidth="1"/>
    <col min="10" max="11" width="11.42578125" style="77" customWidth="1"/>
    <col min="12" max="12" width="10.140625" style="79" customWidth="1"/>
    <col min="13" max="16384" width="11.42578125" style="77"/>
  </cols>
  <sheetData>
    <row r="1" spans="1:13" ht="15.75" x14ac:dyDescent="0.25">
      <c r="A1" s="76" t="s">
        <v>18</v>
      </c>
      <c r="F1" s="183" t="s">
        <v>106</v>
      </c>
      <c r="G1" s="259">
        <v>1.25</v>
      </c>
      <c r="I1" s="101"/>
    </row>
    <row r="2" spans="1:13" x14ac:dyDescent="0.2">
      <c r="A2" s="80" t="s">
        <v>45</v>
      </c>
      <c r="G2" s="258">
        <v>1.25</v>
      </c>
    </row>
    <row r="3" spans="1:13" x14ac:dyDescent="0.2">
      <c r="A3" s="81"/>
      <c r="B3" s="82"/>
      <c r="C3" s="81"/>
      <c r="D3" s="83"/>
      <c r="E3" s="151"/>
      <c r="F3" s="151"/>
      <c r="G3" s="83"/>
      <c r="K3" s="82"/>
      <c r="L3" s="83"/>
      <c r="M3" s="82"/>
    </row>
    <row r="4" spans="1:13" x14ac:dyDescent="0.2">
      <c r="A4" s="266" t="s">
        <v>41</v>
      </c>
      <c r="B4" s="267"/>
      <c r="C4" s="267"/>
      <c r="D4" s="267"/>
      <c r="E4" s="267"/>
      <c r="F4" s="267"/>
      <c r="G4" s="268"/>
      <c r="I4" s="82"/>
      <c r="J4" s="83"/>
      <c r="K4" s="82"/>
      <c r="L4" s="82"/>
      <c r="M4" s="82"/>
    </row>
    <row r="5" spans="1:13" x14ac:dyDescent="0.2">
      <c r="A5" s="84" t="s">
        <v>13</v>
      </c>
      <c r="B5" s="161" t="s">
        <v>51</v>
      </c>
      <c r="C5" s="85"/>
      <c r="D5" s="86"/>
      <c r="E5" s="152"/>
      <c r="F5" s="152"/>
      <c r="G5" s="87"/>
      <c r="I5" s="133"/>
      <c r="J5" s="83"/>
      <c r="K5" s="82"/>
      <c r="L5" s="88"/>
      <c r="M5" s="82"/>
    </row>
    <row r="6" spans="1:13" x14ac:dyDescent="0.2">
      <c r="A6" s="89"/>
      <c r="B6" s="90"/>
      <c r="D6" s="91"/>
      <c r="E6" s="153"/>
      <c r="F6" s="153"/>
      <c r="G6" s="92"/>
      <c r="I6" s="82"/>
      <c r="J6" s="82"/>
      <c r="K6" s="82"/>
      <c r="L6" s="91"/>
      <c r="M6" s="82"/>
    </row>
    <row r="7" spans="1:13" x14ac:dyDescent="0.2">
      <c r="A7" s="162" t="s">
        <v>59</v>
      </c>
      <c r="B7" s="105"/>
      <c r="C7" s="106"/>
      <c r="D7" s="91"/>
      <c r="E7" s="153"/>
      <c r="F7" s="153"/>
      <c r="G7" s="92"/>
      <c r="I7" s="82"/>
      <c r="J7" s="82"/>
      <c r="K7" s="82"/>
      <c r="L7" s="91"/>
    </row>
    <row r="8" spans="1:13" ht="12.75" customHeight="1" x14ac:dyDescent="0.2">
      <c r="A8" s="269" t="s">
        <v>0</v>
      </c>
      <c r="B8" s="269" t="s">
        <v>10</v>
      </c>
      <c r="C8" s="269" t="s">
        <v>11</v>
      </c>
      <c r="D8" s="271" t="s">
        <v>12</v>
      </c>
      <c r="E8" s="154" t="s">
        <v>104</v>
      </c>
      <c r="F8" s="154" t="s">
        <v>48</v>
      </c>
      <c r="G8" s="100" t="s">
        <v>105</v>
      </c>
      <c r="I8" s="82"/>
      <c r="J8" s="82"/>
      <c r="K8" s="82"/>
      <c r="L8" s="265"/>
    </row>
    <row r="9" spans="1:13" x14ac:dyDescent="0.2">
      <c r="A9" s="269"/>
      <c r="B9" s="270"/>
      <c r="C9" s="269"/>
      <c r="D9" s="271"/>
      <c r="E9" s="155" t="s">
        <v>25</v>
      </c>
      <c r="F9" s="155" t="s">
        <v>25</v>
      </c>
      <c r="G9" s="132" t="s">
        <v>25</v>
      </c>
      <c r="I9" s="82"/>
      <c r="J9" s="82"/>
      <c r="K9" s="82"/>
      <c r="L9" s="265"/>
    </row>
    <row r="10" spans="1:13" x14ac:dyDescent="0.2">
      <c r="A10" s="117">
        <v>1</v>
      </c>
      <c r="B10" s="182" t="s">
        <v>103</v>
      </c>
      <c r="C10" s="119"/>
      <c r="D10" s="120"/>
      <c r="E10" s="156"/>
      <c r="F10" s="156"/>
      <c r="G10" s="121"/>
      <c r="I10" s="134"/>
      <c r="J10" s="93"/>
      <c r="K10" s="82"/>
      <c r="L10" s="97"/>
    </row>
    <row r="11" spans="1:13" ht="22.5" x14ac:dyDescent="0.2">
      <c r="A11" s="122" t="s">
        <v>32</v>
      </c>
      <c r="B11" s="123" t="s">
        <v>193</v>
      </c>
      <c r="C11" s="122" t="s">
        <v>1</v>
      </c>
      <c r="D11" s="126">
        <v>100.03</v>
      </c>
      <c r="E11" s="156">
        <v>53.08</v>
      </c>
      <c r="F11" s="158">
        <f t="shared" ref="F11" si="0">ROUND(E11*$G$2,2)</f>
        <v>66.349999999999994</v>
      </c>
      <c r="G11" s="121">
        <f t="shared" ref="G11" si="1">ROUND(F11*D11,2)</f>
        <v>6636.99</v>
      </c>
      <c r="H11" s="184"/>
      <c r="I11" s="134"/>
      <c r="J11" s="93"/>
      <c r="K11" s="82"/>
      <c r="L11" s="94"/>
    </row>
    <row r="12" spans="1:13" s="138" customFormat="1" x14ac:dyDescent="0.2">
      <c r="A12" s="136"/>
      <c r="B12" s="125" t="s">
        <v>36</v>
      </c>
      <c r="C12" s="136"/>
      <c r="D12" s="146"/>
      <c r="E12" s="157"/>
      <c r="F12" s="157"/>
      <c r="G12" s="137">
        <f>SUM(G11:G11)</f>
        <v>6636.99</v>
      </c>
      <c r="I12" s="139"/>
      <c r="J12" s="140"/>
      <c r="K12" s="141"/>
      <c r="L12" s="142"/>
    </row>
    <row r="13" spans="1:13" s="95" customFormat="1" x14ac:dyDescent="0.2">
      <c r="A13" s="117">
        <v>2</v>
      </c>
      <c r="B13" s="118" t="s">
        <v>3</v>
      </c>
      <c r="C13" s="119"/>
      <c r="D13" s="120"/>
      <c r="E13" s="156"/>
      <c r="F13" s="156"/>
      <c r="G13" s="121"/>
      <c r="I13" s="134"/>
      <c r="J13" s="93"/>
      <c r="K13" s="96"/>
      <c r="L13" s="94"/>
    </row>
    <row r="14" spans="1:13" x14ac:dyDescent="0.2">
      <c r="A14" s="122" t="s">
        <v>14</v>
      </c>
      <c r="B14" s="123" t="s">
        <v>108</v>
      </c>
      <c r="C14" s="122" t="s">
        <v>2</v>
      </c>
      <c r="D14" s="126">
        <v>1.92</v>
      </c>
      <c r="E14" s="156">
        <v>1061.58</v>
      </c>
      <c r="F14" s="158">
        <f>ROUND(E14*$G$2,2)</f>
        <v>1326.98</v>
      </c>
      <c r="G14" s="121">
        <f>ROUND(F14*D14,2)</f>
        <v>2547.8000000000002</v>
      </c>
      <c r="H14" s="184" t="s">
        <v>107</v>
      </c>
      <c r="I14" s="134"/>
      <c r="J14" s="93"/>
      <c r="K14" s="82"/>
      <c r="L14" s="83"/>
    </row>
    <row r="15" spans="1:13" x14ac:dyDescent="0.2">
      <c r="A15" s="122" t="s">
        <v>46</v>
      </c>
      <c r="B15" s="185" t="s">
        <v>109</v>
      </c>
      <c r="C15" s="186" t="s">
        <v>2</v>
      </c>
      <c r="D15" s="187">
        <v>0.9</v>
      </c>
      <c r="E15" s="156">
        <v>1811.39</v>
      </c>
      <c r="F15" s="158">
        <f t="shared" ref="F15:F16" si="2">ROUND(E15*$G$2,2)</f>
        <v>2264.2399999999998</v>
      </c>
      <c r="G15" s="121">
        <f t="shared" ref="G15:G16" si="3">ROUND(F15*D15,2)</f>
        <v>2037.82</v>
      </c>
      <c r="H15" s="184" t="s">
        <v>107</v>
      </c>
      <c r="I15" s="134"/>
      <c r="J15" s="93"/>
      <c r="K15" s="82"/>
      <c r="L15" s="94"/>
    </row>
    <row r="16" spans="1:13" x14ac:dyDescent="0.2">
      <c r="A16" s="122" t="s">
        <v>139</v>
      </c>
      <c r="B16" s="123" t="s">
        <v>110</v>
      </c>
      <c r="C16" s="122" t="s">
        <v>2</v>
      </c>
      <c r="D16" s="121">
        <v>0.35</v>
      </c>
      <c r="E16" s="156">
        <v>1811.39</v>
      </c>
      <c r="F16" s="158">
        <f t="shared" si="2"/>
        <v>2264.2399999999998</v>
      </c>
      <c r="G16" s="121">
        <f t="shared" si="3"/>
        <v>792.48</v>
      </c>
      <c r="H16" s="184" t="s">
        <v>107</v>
      </c>
      <c r="I16" s="134"/>
      <c r="J16" s="93"/>
      <c r="K16" s="82"/>
      <c r="L16" s="83"/>
    </row>
    <row r="17" spans="1:12" s="143" customFormat="1" x14ac:dyDescent="0.2">
      <c r="A17" s="136"/>
      <c r="B17" s="125" t="s">
        <v>36</v>
      </c>
      <c r="C17" s="136"/>
      <c r="D17" s="146"/>
      <c r="E17" s="157"/>
      <c r="F17" s="157"/>
      <c r="G17" s="137">
        <f>SUM(G14:G16)</f>
        <v>5378.1</v>
      </c>
      <c r="I17" s="139"/>
      <c r="J17" s="140"/>
      <c r="K17" s="144"/>
      <c r="L17" s="145"/>
    </row>
    <row r="18" spans="1:12" ht="14.25" customHeight="1" x14ac:dyDescent="0.2">
      <c r="A18" s="117">
        <v>3</v>
      </c>
      <c r="B18" s="118" t="s">
        <v>4</v>
      </c>
      <c r="C18" s="119"/>
      <c r="D18" s="120"/>
      <c r="E18" s="156"/>
      <c r="F18" s="156"/>
      <c r="G18" s="121"/>
      <c r="I18" s="134"/>
      <c r="J18" s="93"/>
      <c r="K18" s="82"/>
      <c r="L18" s="83"/>
    </row>
    <row r="19" spans="1:12" x14ac:dyDescent="0.2">
      <c r="A19" s="122" t="s">
        <v>60</v>
      </c>
      <c r="B19" s="123" t="s">
        <v>111</v>
      </c>
      <c r="C19" s="122" t="s">
        <v>1</v>
      </c>
      <c r="D19" s="158">
        <v>6.5</v>
      </c>
      <c r="E19" s="156">
        <v>3.35</v>
      </c>
      <c r="F19" s="158">
        <f>ROUND(E19*$G$2,2)</f>
        <v>4.1900000000000004</v>
      </c>
      <c r="G19" s="121">
        <f>ROUND(F19*D19,2)</f>
        <v>27.24</v>
      </c>
      <c r="H19" s="184" t="s">
        <v>233</v>
      </c>
      <c r="I19" s="134"/>
      <c r="J19" s="93"/>
      <c r="K19" s="82"/>
      <c r="L19" s="83"/>
    </row>
    <row r="20" spans="1:12" s="143" customFormat="1" ht="12.75" customHeight="1" x14ac:dyDescent="0.2">
      <c r="A20" s="136"/>
      <c r="B20" s="125" t="s">
        <v>36</v>
      </c>
      <c r="C20" s="136"/>
      <c r="D20" s="146"/>
      <c r="E20" s="157"/>
      <c r="F20" s="157"/>
      <c r="G20" s="137">
        <f>SUM(G19)</f>
        <v>27.24</v>
      </c>
      <c r="I20" s="139"/>
      <c r="J20" s="140"/>
      <c r="K20" s="144"/>
      <c r="L20" s="116"/>
    </row>
    <row r="21" spans="1:12" s="95" customFormat="1" ht="12.75" customHeight="1" x14ac:dyDescent="0.2">
      <c r="A21" s="117">
        <v>4</v>
      </c>
      <c r="B21" s="118" t="s">
        <v>34</v>
      </c>
      <c r="C21" s="119"/>
      <c r="D21" s="120"/>
      <c r="E21" s="156"/>
      <c r="F21" s="156"/>
      <c r="G21" s="121"/>
      <c r="I21" s="134"/>
      <c r="J21" s="93"/>
      <c r="K21" s="96"/>
      <c r="L21" s="94"/>
    </row>
    <row r="22" spans="1:12" ht="12.75" customHeight="1" x14ac:dyDescent="0.2">
      <c r="A22" s="122" t="s">
        <v>61</v>
      </c>
      <c r="B22" s="123" t="s">
        <v>112</v>
      </c>
      <c r="C22" s="122" t="s">
        <v>1</v>
      </c>
      <c r="D22" s="158">
        <v>36.67</v>
      </c>
      <c r="E22" s="204">
        <v>91</v>
      </c>
      <c r="F22" s="158">
        <f>ROUND(E22*$G$2,2)</f>
        <v>113.75</v>
      </c>
      <c r="G22" s="121">
        <f>ROUND(F22*D22,2)</f>
        <v>4171.21</v>
      </c>
      <c r="H22" s="184" t="s">
        <v>148</v>
      </c>
      <c r="I22" s="212"/>
      <c r="J22" s="93"/>
      <c r="K22" s="82"/>
      <c r="L22" s="94"/>
    </row>
    <row r="23" spans="1:12" ht="12.75" customHeight="1" x14ac:dyDescent="0.2">
      <c r="A23" s="122" t="s">
        <v>220</v>
      </c>
      <c r="B23" s="123" t="s">
        <v>113</v>
      </c>
      <c r="C23" s="122" t="s">
        <v>1</v>
      </c>
      <c r="D23" s="158">
        <v>15</v>
      </c>
      <c r="E23" s="156">
        <v>41.91</v>
      </c>
      <c r="F23" s="158">
        <f t="shared" ref="F23:F27" si="4">ROUND(E23*$G$2,2)</f>
        <v>52.39</v>
      </c>
      <c r="G23" s="121">
        <f t="shared" ref="G23:G27" si="5">ROUND(F23*D23,2)</f>
        <v>785.85</v>
      </c>
      <c r="H23" s="184" t="s">
        <v>114</v>
      </c>
      <c r="I23" s="134"/>
      <c r="J23" s="93"/>
      <c r="K23" s="82"/>
      <c r="L23" s="94"/>
    </row>
    <row r="24" spans="1:12" ht="12.75" customHeight="1" x14ac:dyDescent="0.2">
      <c r="A24" s="122" t="s">
        <v>221</v>
      </c>
      <c r="B24" s="123" t="s">
        <v>116</v>
      </c>
      <c r="C24" s="122" t="s">
        <v>1</v>
      </c>
      <c r="D24" s="158">
        <v>192</v>
      </c>
      <c r="E24" s="156">
        <v>4.6500000000000004</v>
      </c>
      <c r="F24" s="158">
        <f t="shared" si="4"/>
        <v>5.81</v>
      </c>
      <c r="G24" s="121">
        <f t="shared" si="5"/>
        <v>1115.52</v>
      </c>
      <c r="H24" s="184" t="s">
        <v>115</v>
      </c>
      <c r="I24" s="134"/>
      <c r="J24" s="93"/>
      <c r="K24" s="82"/>
      <c r="L24" s="94"/>
    </row>
    <row r="25" spans="1:12" s="95" customFormat="1" x14ac:dyDescent="0.2">
      <c r="A25" s="122" t="s">
        <v>222</v>
      </c>
      <c r="B25" s="123" t="s">
        <v>141</v>
      </c>
      <c r="C25" s="122" t="s">
        <v>1</v>
      </c>
      <c r="D25" s="158">
        <v>192</v>
      </c>
      <c r="E25" s="204">
        <v>28.06</v>
      </c>
      <c r="F25" s="158">
        <f t="shared" si="4"/>
        <v>35.08</v>
      </c>
      <c r="G25" s="121">
        <f t="shared" si="5"/>
        <v>6735.36</v>
      </c>
      <c r="H25" s="184" t="s">
        <v>140</v>
      </c>
      <c r="I25" s="77"/>
      <c r="J25" s="93"/>
      <c r="K25" s="96"/>
      <c r="L25" s="94"/>
    </row>
    <row r="26" spans="1:12" s="96" customFormat="1" x14ac:dyDescent="0.2">
      <c r="A26" s="122" t="s">
        <v>223</v>
      </c>
      <c r="B26" s="250" t="s">
        <v>150</v>
      </c>
      <c r="C26" s="249" t="s">
        <v>1</v>
      </c>
      <c r="D26" s="251">
        <v>16.03</v>
      </c>
      <c r="E26" s="132">
        <v>394.68</v>
      </c>
      <c r="F26" s="158">
        <f t="shared" si="4"/>
        <v>493.35</v>
      </c>
      <c r="G26" s="121">
        <f t="shared" si="5"/>
        <v>7908.4</v>
      </c>
      <c r="H26" s="188" t="s">
        <v>275</v>
      </c>
      <c r="I26" s="248">
        <v>-0.1</v>
      </c>
      <c r="J26" s="93"/>
      <c r="L26" s="94"/>
    </row>
    <row r="27" spans="1:12" s="96" customFormat="1" ht="22.5" x14ac:dyDescent="0.2">
      <c r="A27" s="122" t="s">
        <v>224</v>
      </c>
      <c r="B27" s="170" t="s">
        <v>165</v>
      </c>
      <c r="C27" s="171" t="s">
        <v>1</v>
      </c>
      <c r="D27" s="126">
        <v>3.75</v>
      </c>
      <c r="E27" s="204">
        <v>181.86</v>
      </c>
      <c r="F27" s="158">
        <f t="shared" si="4"/>
        <v>227.33</v>
      </c>
      <c r="G27" s="121">
        <f t="shared" si="5"/>
        <v>852.49</v>
      </c>
      <c r="H27" s="188" t="s">
        <v>276</v>
      </c>
      <c r="I27" s="248">
        <v>-0.1</v>
      </c>
      <c r="J27" s="93"/>
      <c r="L27" s="94"/>
    </row>
    <row r="28" spans="1:12" s="143" customFormat="1" ht="12.75" customHeight="1" x14ac:dyDescent="0.2">
      <c r="A28" s="136"/>
      <c r="B28" s="125" t="s">
        <v>36</v>
      </c>
      <c r="C28" s="136"/>
      <c r="D28" s="146"/>
      <c r="E28" s="157"/>
      <c r="F28" s="157"/>
      <c r="G28" s="137">
        <f>SUM(G22:G27)</f>
        <v>21568.829999999998</v>
      </c>
      <c r="I28" s="139"/>
      <c r="J28" s="140"/>
      <c r="K28" s="144"/>
      <c r="L28" s="116"/>
    </row>
    <row r="29" spans="1:12" s="95" customFormat="1" ht="12.75" customHeight="1" x14ac:dyDescent="0.2">
      <c r="A29" s="117">
        <v>5</v>
      </c>
      <c r="B29" s="182" t="s">
        <v>219</v>
      </c>
      <c r="C29" s="119"/>
      <c r="D29" s="120"/>
      <c r="E29" s="156"/>
      <c r="F29" s="156"/>
      <c r="G29" s="121"/>
      <c r="I29" s="134"/>
      <c r="J29" s="93"/>
      <c r="K29" s="96"/>
      <c r="L29" s="257"/>
    </row>
    <row r="30" spans="1:12" x14ac:dyDescent="0.2">
      <c r="A30" s="249" t="s">
        <v>15</v>
      </c>
      <c r="B30" s="123" t="s">
        <v>166</v>
      </c>
      <c r="C30" s="122" t="s">
        <v>5</v>
      </c>
      <c r="D30" s="126">
        <v>5</v>
      </c>
      <c r="E30" s="156">
        <v>1531.87</v>
      </c>
      <c r="F30" s="158">
        <f>ROUND(E30*$G$2,2)</f>
        <v>1914.84</v>
      </c>
      <c r="G30" s="121">
        <f>ROUND(F30*D30,2)</f>
        <v>9574.2000000000007</v>
      </c>
      <c r="H30" s="184" t="s">
        <v>234</v>
      </c>
      <c r="I30" s="248">
        <v>-0.1</v>
      </c>
      <c r="J30" s="93"/>
      <c r="K30" s="82"/>
      <c r="L30" s="94"/>
    </row>
    <row r="31" spans="1:12" x14ac:dyDescent="0.2">
      <c r="A31" s="249" t="s">
        <v>196</v>
      </c>
      <c r="B31" s="123" t="s">
        <v>118</v>
      </c>
      <c r="C31" s="122" t="s">
        <v>5</v>
      </c>
      <c r="D31" s="126">
        <v>3</v>
      </c>
      <c r="E31" s="156">
        <v>189.28</v>
      </c>
      <c r="F31" s="158">
        <f t="shared" ref="F31:F35" si="6">ROUND(E31*$G$2,2)</f>
        <v>236.6</v>
      </c>
      <c r="G31" s="121">
        <f t="shared" ref="G31:G35" si="7">ROUND(F31*D31,2)</f>
        <v>709.8</v>
      </c>
      <c r="H31" s="184" t="s">
        <v>235</v>
      </c>
      <c r="I31" s="248">
        <v>-0.1</v>
      </c>
      <c r="J31" s="93"/>
      <c r="K31" s="82"/>
      <c r="L31" s="94"/>
    </row>
    <row r="32" spans="1:12" ht="12.75" customHeight="1" x14ac:dyDescent="0.2">
      <c r="A32" s="249" t="s">
        <v>197</v>
      </c>
      <c r="B32" s="123" t="s">
        <v>167</v>
      </c>
      <c r="C32" s="122" t="s">
        <v>5</v>
      </c>
      <c r="D32" s="126">
        <v>2</v>
      </c>
      <c r="E32" s="156">
        <v>629.41999999999996</v>
      </c>
      <c r="F32" s="158">
        <f t="shared" si="6"/>
        <v>786.78</v>
      </c>
      <c r="G32" s="121">
        <f t="shared" si="7"/>
        <v>1573.56</v>
      </c>
      <c r="H32" s="184" t="s">
        <v>237</v>
      </c>
      <c r="I32" s="248">
        <v>-0.1</v>
      </c>
      <c r="J32" s="93"/>
      <c r="K32" s="82"/>
      <c r="L32" s="97"/>
    </row>
    <row r="33" spans="1:12" x14ac:dyDescent="0.2">
      <c r="A33" s="249" t="s">
        <v>198</v>
      </c>
      <c r="B33" s="123" t="s">
        <v>74</v>
      </c>
      <c r="C33" s="122" t="s">
        <v>5</v>
      </c>
      <c r="D33" s="126">
        <v>1</v>
      </c>
      <c r="E33" s="204">
        <v>1132.95</v>
      </c>
      <c r="F33" s="158">
        <f t="shared" si="6"/>
        <v>1416.19</v>
      </c>
      <c r="G33" s="121">
        <f t="shared" si="7"/>
        <v>1416.19</v>
      </c>
      <c r="H33" s="184" t="s">
        <v>143</v>
      </c>
      <c r="I33" s="248">
        <v>-0.1</v>
      </c>
      <c r="J33" s="165"/>
      <c r="K33" s="82"/>
      <c r="L33" s="94"/>
    </row>
    <row r="34" spans="1:12" x14ac:dyDescent="0.2">
      <c r="A34" s="249" t="s">
        <v>225</v>
      </c>
      <c r="B34" s="123" t="s">
        <v>169</v>
      </c>
      <c r="C34" s="122" t="s">
        <v>5</v>
      </c>
      <c r="D34" s="126">
        <v>1</v>
      </c>
      <c r="E34" s="156">
        <v>689.62</v>
      </c>
      <c r="F34" s="158">
        <f t="shared" si="6"/>
        <v>862.03</v>
      </c>
      <c r="G34" s="121">
        <f t="shared" si="7"/>
        <v>862.03</v>
      </c>
      <c r="H34" s="184" t="s">
        <v>236</v>
      </c>
      <c r="I34" s="248">
        <v>-0.1</v>
      </c>
      <c r="J34" s="93"/>
      <c r="K34" s="82"/>
      <c r="L34" s="94"/>
    </row>
    <row r="35" spans="1:12" x14ac:dyDescent="0.2">
      <c r="A35" s="249" t="s">
        <v>226</v>
      </c>
      <c r="B35" s="181" t="s">
        <v>168</v>
      </c>
      <c r="C35" s="122" t="s">
        <v>5</v>
      </c>
      <c r="D35" s="126">
        <v>1</v>
      </c>
      <c r="E35" s="156">
        <v>574.69000000000005</v>
      </c>
      <c r="F35" s="158">
        <f t="shared" si="6"/>
        <v>718.36</v>
      </c>
      <c r="G35" s="121">
        <f t="shared" si="7"/>
        <v>718.36</v>
      </c>
      <c r="H35" s="184" t="s">
        <v>237</v>
      </c>
      <c r="I35" s="248">
        <v>-0.1</v>
      </c>
      <c r="J35" s="93"/>
      <c r="K35" s="82"/>
      <c r="L35" s="94"/>
    </row>
    <row r="36" spans="1:12" s="143" customFormat="1" ht="12.75" customHeight="1" x14ac:dyDescent="0.2">
      <c r="A36" s="136"/>
      <c r="B36" s="125" t="s">
        <v>36</v>
      </c>
      <c r="C36" s="136"/>
      <c r="D36" s="146"/>
      <c r="E36" s="157"/>
      <c r="F36" s="157"/>
      <c r="G36" s="137">
        <f>SUM(G30:G35)</f>
        <v>14854.140000000001</v>
      </c>
      <c r="I36" s="139"/>
      <c r="J36" s="140"/>
      <c r="K36" s="144"/>
      <c r="L36" s="116"/>
    </row>
    <row r="37" spans="1:12" x14ac:dyDescent="0.2">
      <c r="A37" s="127">
        <v>6</v>
      </c>
      <c r="B37" s="118" t="s">
        <v>6</v>
      </c>
      <c r="C37" s="119"/>
      <c r="D37" s="126"/>
      <c r="E37" s="156"/>
      <c r="F37" s="156"/>
      <c r="G37" s="121"/>
      <c r="I37" s="134"/>
      <c r="J37" s="93"/>
      <c r="K37" s="82"/>
      <c r="L37" s="94"/>
    </row>
    <row r="38" spans="1:12" s="163" customFormat="1" x14ac:dyDescent="0.2">
      <c r="A38" s="128" t="s">
        <v>64</v>
      </c>
      <c r="B38" s="174" t="s">
        <v>238</v>
      </c>
      <c r="C38" s="122" t="s">
        <v>8</v>
      </c>
      <c r="D38" s="126">
        <v>108</v>
      </c>
      <c r="E38" s="204">
        <v>14.94</v>
      </c>
      <c r="F38" s="158">
        <f>ROUND(E38*$G$2,2)</f>
        <v>18.68</v>
      </c>
      <c r="G38" s="121">
        <f>ROUND(F38*D38,2)</f>
        <v>2017.44</v>
      </c>
      <c r="H38" s="184" t="s">
        <v>239</v>
      </c>
      <c r="I38" s="175"/>
      <c r="J38" s="165"/>
      <c r="K38" s="169"/>
      <c r="L38" s="97"/>
    </row>
    <row r="39" spans="1:12" s="173" customFormat="1" x14ac:dyDescent="0.2">
      <c r="A39" s="128" t="s">
        <v>65</v>
      </c>
      <c r="B39" s="176" t="s">
        <v>240</v>
      </c>
      <c r="C39" s="122" t="s">
        <v>8</v>
      </c>
      <c r="D39" s="126">
        <v>30</v>
      </c>
      <c r="E39" s="204">
        <v>14.94</v>
      </c>
      <c r="F39" s="158">
        <f t="shared" ref="F39:F42" si="8">ROUND(E39*$G$2,2)</f>
        <v>18.68</v>
      </c>
      <c r="G39" s="121">
        <f t="shared" ref="G39:G42" si="9">ROUND(F39*D39,2)</f>
        <v>560.4</v>
      </c>
      <c r="H39" s="184" t="s">
        <v>239</v>
      </c>
      <c r="I39" s="164"/>
      <c r="J39" s="165"/>
      <c r="K39" s="172"/>
      <c r="L39" s="94"/>
    </row>
    <row r="40" spans="1:12" s="173" customFormat="1" ht="12.75" customHeight="1" x14ac:dyDescent="0.2">
      <c r="A40" s="128" t="s">
        <v>66</v>
      </c>
      <c r="B40" s="123" t="s">
        <v>119</v>
      </c>
      <c r="C40" s="122" t="s">
        <v>8</v>
      </c>
      <c r="D40" s="126">
        <v>29</v>
      </c>
      <c r="E40" s="156">
        <v>46.33</v>
      </c>
      <c r="F40" s="158">
        <f t="shared" si="8"/>
        <v>57.91</v>
      </c>
      <c r="G40" s="121">
        <f t="shared" si="9"/>
        <v>1679.39</v>
      </c>
      <c r="H40" s="184" t="s">
        <v>241</v>
      </c>
      <c r="I40" s="164"/>
      <c r="J40" s="165"/>
      <c r="K40" s="172"/>
      <c r="L40" s="94"/>
    </row>
    <row r="41" spans="1:12" s="173" customFormat="1" ht="12.75" customHeight="1" x14ac:dyDescent="0.2">
      <c r="A41" s="128" t="s">
        <v>102</v>
      </c>
      <c r="B41" s="123" t="s">
        <v>84</v>
      </c>
      <c r="C41" s="122" t="s">
        <v>5</v>
      </c>
      <c r="D41" s="126">
        <v>6</v>
      </c>
      <c r="E41" s="156">
        <v>40.07</v>
      </c>
      <c r="F41" s="158">
        <f t="shared" si="8"/>
        <v>50.09</v>
      </c>
      <c r="G41" s="121">
        <f t="shared" si="9"/>
        <v>300.54000000000002</v>
      </c>
      <c r="H41" s="184" t="s">
        <v>242</v>
      </c>
      <c r="I41" s="164"/>
      <c r="J41" s="165"/>
      <c r="K41" s="172"/>
      <c r="L41" s="94"/>
    </row>
    <row r="42" spans="1:12" s="173" customFormat="1" ht="22.5" x14ac:dyDescent="0.2">
      <c r="A42" s="128" t="s">
        <v>117</v>
      </c>
      <c r="B42" s="177" t="s">
        <v>73</v>
      </c>
      <c r="C42" s="252" t="s">
        <v>1</v>
      </c>
      <c r="D42" s="253">
        <v>125</v>
      </c>
      <c r="E42" s="254">
        <v>92.45</v>
      </c>
      <c r="F42" s="158">
        <f t="shared" si="8"/>
        <v>115.56</v>
      </c>
      <c r="G42" s="121">
        <f t="shared" si="9"/>
        <v>14445</v>
      </c>
      <c r="H42" s="189" t="s">
        <v>243</v>
      </c>
      <c r="I42" s="164"/>
      <c r="J42" s="165"/>
      <c r="K42" s="172"/>
      <c r="L42" s="94"/>
    </row>
    <row r="43" spans="1:12" s="143" customFormat="1" x14ac:dyDescent="0.2">
      <c r="A43" s="128" t="s">
        <v>292</v>
      </c>
      <c r="B43" s="123" t="s">
        <v>49</v>
      </c>
      <c r="C43" s="122" t="s">
        <v>8</v>
      </c>
      <c r="D43" s="126">
        <v>25.16</v>
      </c>
      <c r="E43" s="156">
        <v>37.090000000000003</v>
      </c>
      <c r="F43" s="158">
        <f>ROUND(E43*$G$2,2)</f>
        <v>46.36</v>
      </c>
      <c r="G43" s="121">
        <f>ROUND(F43*D43,2)</f>
        <v>1166.42</v>
      </c>
      <c r="H43" s="184" t="s">
        <v>278</v>
      </c>
      <c r="I43" s="139"/>
      <c r="J43" s="93"/>
      <c r="K43" s="144"/>
      <c r="L43" s="145"/>
    </row>
    <row r="44" spans="1:12" s="173" customFormat="1" ht="12" customHeight="1" x14ac:dyDescent="0.2">
      <c r="A44" s="128"/>
      <c r="B44" s="129" t="s">
        <v>44</v>
      </c>
      <c r="C44" s="122"/>
      <c r="D44" s="126"/>
      <c r="E44" s="156"/>
      <c r="F44" s="256" t="s">
        <v>195</v>
      </c>
      <c r="G44" s="121"/>
      <c r="I44" s="164"/>
      <c r="J44" s="165"/>
      <c r="K44" s="172"/>
      <c r="L44" s="94"/>
    </row>
    <row r="45" spans="1:12" s="138" customFormat="1" ht="12" customHeight="1" x14ac:dyDescent="0.2">
      <c r="A45" s="127"/>
      <c r="B45" s="125" t="s">
        <v>36</v>
      </c>
      <c r="C45" s="136"/>
      <c r="D45" s="146"/>
      <c r="E45" s="157"/>
      <c r="F45" s="157"/>
      <c r="G45" s="137">
        <f>SUM(G38:G43)</f>
        <v>20169.190000000002</v>
      </c>
      <c r="I45" s="139"/>
      <c r="J45" s="140"/>
      <c r="K45" s="141"/>
      <c r="L45" s="142"/>
    </row>
    <row r="46" spans="1:12" x14ac:dyDescent="0.2">
      <c r="A46" s="127">
        <v>7</v>
      </c>
      <c r="B46" s="182" t="s">
        <v>120</v>
      </c>
      <c r="C46" s="119"/>
      <c r="D46" s="126"/>
      <c r="E46" s="156"/>
      <c r="F46" s="156"/>
      <c r="G46" s="121"/>
      <c r="I46" s="134"/>
      <c r="J46" s="93"/>
      <c r="K46" s="82"/>
      <c r="L46" s="83"/>
    </row>
    <row r="47" spans="1:12" x14ac:dyDescent="0.2">
      <c r="A47" s="128" t="s">
        <v>67</v>
      </c>
      <c r="B47" s="123" t="s">
        <v>122</v>
      </c>
      <c r="C47" s="122" t="s">
        <v>1</v>
      </c>
      <c r="D47" s="126">
        <v>60.41</v>
      </c>
      <c r="E47" s="158">
        <v>43.09</v>
      </c>
      <c r="F47" s="158">
        <f t="shared" ref="F47:F48" si="10">ROUND(E47*$G$2,2)</f>
        <v>53.86</v>
      </c>
      <c r="G47" s="121">
        <f t="shared" ref="G47:G48" si="11">ROUND(F47*D47,2)</f>
        <v>3253.68</v>
      </c>
      <c r="H47" s="184" t="s">
        <v>277</v>
      </c>
      <c r="I47" s="134"/>
      <c r="J47" s="93"/>
      <c r="K47" s="82"/>
      <c r="L47" s="94"/>
    </row>
    <row r="48" spans="1:12" x14ac:dyDescent="0.2">
      <c r="A48" s="128" t="s">
        <v>68</v>
      </c>
      <c r="B48" s="123" t="s">
        <v>121</v>
      </c>
      <c r="C48" s="122" t="s">
        <v>1</v>
      </c>
      <c r="D48" s="126">
        <v>45</v>
      </c>
      <c r="E48" s="156">
        <v>32.96</v>
      </c>
      <c r="F48" s="158">
        <f t="shared" si="10"/>
        <v>41.2</v>
      </c>
      <c r="G48" s="121">
        <f t="shared" si="11"/>
        <v>1854</v>
      </c>
      <c r="H48" s="184" t="s">
        <v>244</v>
      </c>
      <c r="I48" s="134"/>
      <c r="J48" s="93"/>
      <c r="K48" s="82"/>
      <c r="L48" s="94"/>
    </row>
    <row r="49" spans="1:12" s="143" customFormat="1" x14ac:dyDescent="0.2">
      <c r="A49" s="127"/>
      <c r="B49" s="125" t="s">
        <v>36</v>
      </c>
      <c r="C49" s="136"/>
      <c r="D49" s="146"/>
      <c r="E49" s="157"/>
      <c r="F49" s="157"/>
      <c r="G49" s="137">
        <f>SUM(G47:G48)</f>
        <v>5107.68</v>
      </c>
      <c r="I49" s="139"/>
      <c r="J49" s="140"/>
      <c r="K49" s="144"/>
      <c r="L49" s="142"/>
    </row>
    <row r="50" spans="1:12" x14ac:dyDescent="0.2">
      <c r="A50" s="127">
        <v>8</v>
      </c>
      <c r="B50" s="118" t="s">
        <v>43</v>
      </c>
      <c r="C50" s="122"/>
      <c r="D50" s="126"/>
      <c r="E50" s="156"/>
      <c r="F50" s="156"/>
      <c r="G50" s="121"/>
      <c r="I50" s="134"/>
      <c r="J50" s="93"/>
      <c r="K50" s="82"/>
      <c r="L50" s="83"/>
    </row>
    <row r="51" spans="1:12" x14ac:dyDescent="0.2">
      <c r="A51" s="122" t="s">
        <v>16</v>
      </c>
      <c r="B51" s="123" t="s">
        <v>123</v>
      </c>
      <c r="C51" s="128" t="s">
        <v>8</v>
      </c>
      <c r="D51" s="126">
        <v>18</v>
      </c>
      <c r="E51" s="156">
        <v>24.5</v>
      </c>
      <c r="F51" s="158">
        <f t="shared" ref="F51:F52" si="12">ROUND(E51*$G$2,2)</f>
        <v>30.63</v>
      </c>
      <c r="G51" s="121">
        <f t="shared" ref="G51:G52" si="13">ROUND(F51*D51,2)</f>
        <v>551.34</v>
      </c>
      <c r="H51" s="184" t="s">
        <v>245</v>
      </c>
      <c r="I51" s="134"/>
      <c r="J51" s="93">
        <f>(((E51*0.45)*0.3)-E51)</f>
        <v>-21.192499999999999</v>
      </c>
      <c r="K51" s="82"/>
      <c r="L51" s="83"/>
    </row>
    <row r="52" spans="1:12" ht="14.25" customHeight="1" x14ac:dyDescent="0.2">
      <c r="A52" s="122" t="s">
        <v>52</v>
      </c>
      <c r="B52" s="123" t="s">
        <v>79</v>
      </c>
      <c r="C52" s="128" t="s">
        <v>5</v>
      </c>
      <c r="D52" s="126">
        <v>3</v>
      </c>
      <c r="E52" s="156">
        <v>18.27</v>
      </c>
      <c r="F52" s="158">
        <f t="shared" si="12"/>
        <v>22.84</v>
      </c>
      <c r="G52" s="121">
        <f t="shared" si="13"/>
        <v>68.52</v>
      </c>
      <c r="H52" s="184" t="s">
        <v>246</v>
      </c>
      <c r="I52" s="134"/>
      <c r="J52" s="93">
        <f t="shared" ref="J52:J119" si="14">(((E52*0.45)*0.3)-E52)</f>
        <v>-15.80355</v>
      </c>
      <c r="K52" s="82"/>
      <c r="L52" s="97"/>
    </row>
    <row r="53" spans="1:12" s="143" customFormat="1" x14ac:dyDescent="0.2">
      <c r="A53" s="136"/>
      <c r="B53" s="125" t="s">
        <v>36</v>
      </c>
      <c r="C53" s="136"/>
      <c r="D53" s="146"/>
      <c r="E53" s="157"/>
      <c r="F53" s="157"/>
      <c r="G53" s="137">
        <f>SUM(G51:G52)</f>
        <v>619.86</v>
      </c>
      <c r="I53" s="139"/>
      <c r="J53" s="93">
        <f t="shared" si="14"/>
        <v>0</v>
      </c>
      <c r="K53" s="144"/>
      <c r="L53" s="142"/>
    </row>
    <row r="54" spans="1:12" s="95" customFormat="1" x14ac:dyDescent="0.2">
      <c r="A54" s="127">
        <v>9</v>
      </c>
      <c r="B54" s="118" t="s">
        <v>50</v>
      </c>
      <c r="C54" s="119"/>
      <c r="D54" s="126"/>
      <c r="E54" s="156"/>
      <c r="F54" s="156"/>
      <c r="G54" s="121"/>
      <c r="I54" s="134"/>
      <c r="J54" s="93">
        <f t="shared" si="14"/>
        <v>0</v>
      </c>
      <c r="K54" s="96"/>
      <c r="L54" s="94"/>
    </row>
    <row r="55" spans="1:12" s="95" customFormat="1" x14ac:dyDescent="0.2">
      <c r="A55" s="130" t="s">
        <v>17</v>
      </c>
      <c r="B55" s="123" t="s">
        <v>93</v>
      </c>
      <c r="C55" s="122" t="s">
        <v>42</v>
      </c>
      <c r="D55" s="126">
        <v>1</v>
      </c>
      <c r="E55" s="156">
        <v>7.77</v>
      </c>
      <c r="F55" s="158">
        <f t="shared" ref="F55:F68" si="15">ROUND(E55*$G$2,2)</f>
        <v>9.7100000000000009</v>
      </c>
      <c r="G55" s="121">
        <f t="shared" ref="G55:G68" si="16">ROUND(F55*D55,2)</f>
        <v>9.7100000000000009</v>
      </c>
      <c r="H55" s="184" t="s">
        <v>100</v>
      </c>
      <c r="I55" s="134"/>
      <c r="J55" s="93">
        <f t="shared" si="14"/>
        <v>-6.72105</v>
      </c>
      <c r="K55" s="96"/>
      <c r="L55" s="94"/>
    </row>
    <row r="56" spans="1:12" s="95" customFormat="1" x14ac:dyDescent="0.2">
      <c r="A56" s="130" t="s">
        <v>53</v>
      </c>
      <c r="B56" s="123" t="s">
        <v>90</v>
      </c>
      <c r="C56" s="122" t="s">
        <v>42</v>
      </c>
      <c r="D56" s="126">
        <v>2</v>
      </c>
      <c r="E56" s="156">
        <v>16.72</v>
      </c>
      <c r="F56" s="158">
        <f t="shared" si="15"/>
        <v>20.9</v>
      </c>
      <c r="G56" s="121">
        <f t="shared" si="16"/>
        <v>41.8</v>
      </c>
      <c r="H56" s="192" t="s">
        <v>247</v>
      </c>
      <c r="I56" s="134"/>
      <c r="J56" s="93">
        <f t="shared" si="14"/>
        <v>-14.462799999999998</v>
      </c>
      <c r="K56" s="96"/>
      <c r="L56" s="94"/>
    </row>
    <row r="57" spans="1:12" s="95" customFormat="1" x14ac:dyDescent="0.2">
      <c r="A57" s="130" t="s">
        <v>157</v>
      </c>
      <c r="B57" s="123" t="s">
        <v>124</v>
      </c>
      <c r="C57" s="122" t="s">
        <v>42</v>
      </c>
      <c r="D57" s="126">
        <v>31</v>
      </c>
      <c r="E57" s="156">
        <v>16.72</v>
      </c>
      <c r="F57" s="158">
        <f t="shared" si="15"/>
        <v>20.9</v>
      </c>
      <c r="G57" s="121">
        <f t="shared" si="16"/>
        <v>647.9</v>
      </c>
      <c r="H57" s="192" t="s">
        <v>247</v>
      </c>
      <c r="I57" s="134"/>
      <c r="J57" s="93">
        <f t="shared" si="14"/>
        <v>-14.462799999999998</v>
      </c>
      <c r="K57" s="96"/>
      <c r="L57" s="94"/>
    </row>
    <row r="58" spans="1:12" s="95" customFormat="1" x14ac:dyDescent="0.2">
      <c r="A58" s="130" t="s">
        <v>158</v>
      </c>
      <c r="B58" s="123" t="s">
        <v>125</v>
      </c>
      <c r="C58" s="122" t="s">
        <v>42</v>
      </c>
      <c r="D58" s="126">
        <v>1</v>
      </c>
      <c r="E58" s="156">
        <v>135.31</v>
      </c>
      <c r="F58" s="158">
        <f t="shared" si="15"/>
        <v>169.14</v>
      </c>
      <c r="G58" s="121">
        <f t="shared" si="16"/>
        <v>169.14</v>
      </c>
      <c r="H58" s="192" t="s">
        <v>248</v>
      </c>
      <c r="I58" s="164"/>
      <c r="J58" s="93">
        <f t="shared" si="14"/>
        <v>-117.04315</v>
      </c>
      <c r="K58" s="96"/>
      <c r="L58" s="94"/>
    </row>
    <row r="59" spans="1:12" s="95" customFormat="1" x14ac:dyDescent="0.2">
      <c r="A59" s="130" t="s">
        <v>199</v>
      </c>
      <c r="B59" s="123" t="s">
        <v>91</v>
      </c>
      <c r="C59" s="122" t="s">
        <v>8</v>
      </c>
      <c r="D59" s="126">
        <v>610</v>
      </c>
      <c r="E59" s="156">
        <v>0.95</v>
      </c>
      <c r="F59" s="158">
        <f t="shared" si="15"/>
        <v>1.19</v>
      </c>
      <c r="G59" s="121">
        <f t="shared" si="16"/>
        <v>725.9</v>
      </c>
      <c r="H59" s="194" t="s">
        <v>249</v>
      </c>
      <c r="I59" s="134"/>
      <c r="J59" s="93">
        <f t="shared" si="14"/>
        <v>-0.82174999999999998</v>
      </c>
      <c r="K59" s="96"/>
      <c r="L59" s="94"/>
    </row>
    <row r="60" spans="1:12" s="95" customFormat="1" x14ac:dyDescent="0.2">
      <c r="A60" s="130" t="s">
        <v>200</v>
      </c>
      <c r="B60" s="123" t="s">
        <v>92</v>
      </c>
      <c r="C60" s="122" t="s">
        <v>8</v>
      </c>
      <c r="D60" s="126">
        <v>72</v>
      </c>
      <c r="E60" s="156">
        <v>2.19</v>
      </c>
      <c r="F60" s="158">
        <f t="shared" si="15"/>
        <v>2.74</v>
      </c>
      <c r="G60" s="121">
        <f t="shared" si="16"/>
        <v>197.28</v>
      </c>
      <c r="H60" s="194" t="s">
        <v>250</v>
      </c>
      <c r="I60" s="134"/>
      <c r="J60" s="93">
        <f t="shared" si="14"/>
        <v>-1.89435</v>
      </c>
      <c r="K60" s="96"/>
      <c r="L60" s="94"/>
    </row>
    <row r="61" spans="1:12" s="95" customFormat="1" x14ac:dyDescent="0.2">
      <c r="A61" s="130" t="s">
        <v>201</v>
      </c>
      <c r="B61" s="123" t="s">
        <v>135</v>
      </c>
      <c r="C61" s="122" t="s">
        <v>8</v>
      </c>
      <c r="D61" s="126">
        <v>180</v>
      </c>
      <c r="E61" s="156">
        <v>3.81</v>
      </c>
      <c r="F61" s="158">
        <f t="shared" si="15"/>
        <v>4.76</v>
      </c>
      <c r="G61" s="121">
        <f t="shared" si="16"/>
        <v>856.8</v>
      </c>
      <c r="H61" s="194" t="s">
        <v>251</v>
      </c>
      <c r="I61" s="134"/>
      <c r="J61" s="93">
        <f t="shared" si="14"/>
        <v>-3.2956500000000002</v>
      </c>
      <c r="K61" s="96"/>
      <c r="L61" s="94"/>
    </row>
    <row r="62" spans="1:12" s="95" customFormat="1" x14ac:dyDescent="0.2">
      <c r="A62" s="130" t="s">
        <v>202</v>
      </c>
      <c r="B62" s="123" t="s">
        <v>94</v>
      </c>
      <c r="C62" s="122" t="s">
        <v>42</v>
      </c>
      <c r="D62" s="126">
        <v>2</v>
      </c>
      <c r="E62" s="156">
        <v>51.33</v>
      </c>
      <c r="F62" s="158">
        <f t="shared" si="15"/>
        <v>64.16</v>
      </c>
      <c r="G62" s="121">
        <f t="shared" si="16"/>
        <v>128.32</v>
      </c>
      <c r="H62" s="194" t="s">
        <v>252</v>
      </c>
      <c r="I62" s="134"/>
      <c r="J62" s="93">
        <f t="shared" si="14"/>
        <v>-44.400449999999999</v>
      </c>
      <c r="K62" s="96"/>
      <c r="L62" s="94"/>
    </row>
    <row r="63" spans="1:12" s="95" customFormat="1" x14ac:dyDescent="0.2">
      <c r="A63" s="130" t="s">
        <v>203</v>
      </c>
      <c r="B63" s="123" t="s">
        <v>95</v>
      </c>
      <c r="C63" s="122" t="s">
        <v>42</v>
      </c>
      <c r="D63" s="126">
        <v>3</v>
      </c>
      <c r="E63" s="156">
        <v>55.86</v>
      </c>
      <c r="F63" s="158">
        <f t="shared" si="15"/>
        <v>69.83</v>
      </c>
      <c r="G63" s="121">
        <f t="shared" si="16"/>
        <v>209.49</v>
      </c>
      <c r="H63" s="194" t="s">
        <v>253</v>
      </c>
      <c r="I63" s="134"/>
      <c r="J63" s="93">
        <f t="shared" si="14"/>
        <v>-48.318899999999999</v>
      </c>
      <c r="K63" s="96"/>
      <c r="L63" s="94"/>
    </row>
    <row r="64" spans="1:12" s="95" customFormat="1" x14ac:dyDescent="0.2">
      <c r="A64" s="130" t="s">
        <v>204</v>
      </c>
      <c r="B64" s="123" t="s">
        <v>96</v>
      </c>
      <c r="C64" s="122" t="s">
        <v>42</v>
      </c>
      <c r="D64" s="126">
        <v>5</v>
      </c>
      <c r="E64" s="156">
        <v>52.84</v>
      </c>
      <c r="F64" s="158">
        <f t="shared" si="15"/>
        <v>66.05</v>
      </c>
      <c r="G64" s="121">
        <f t="shared" si="16"/>
        <v>330.25</v>
      </c>
      <c r="H64" s="194" t="s">
        <v>254</v>
      </c>
      <c r="I64" s="134"/>
      <c r="J64" s="93">
        <f t="shared" si="14"/>
        <v>-45.706600000000002</v>
      </c>
      <c r="K64" s="96"/>
      <c r="L64" s="94"/>
    </row>
    <row r="65" spans="1:12" s="95" customFormat="1" x14ac:dyDescent="0.2">
      <c r="A65" s="130" t="s">
        <v>205</v>
      </c>
      <c r="B65" s="123" t="s">
        <v>97</v>
      </c>
      <c r="C65" s="122" t="s">
        <v>8</v>
      </c>
      <c r="D65" s="126">
        <v>45</v>
      </c>
      <c r="E65" s="156">
        <v>8.9700000000000006</v>
      </c>
      <c r="F65" s="158">
        <f t="shared" si="15"/>
        <v>11.21</v>
      </c>
      <c r="G65" s="121">
        <f t="shared" si="16"/>
        <v>504.45</v>
      </c>
      <c r="H65" s="194" t="s">
        <v>255</v>
      </c>
      <c r="I65" s="134"/>
      <c r="J65" s="93">
        <f t="shared" si="14"/>
        <v>-7.7590500000000002</v>
      </c>
      <c r="K65" s="96"/>
      <c r="L65" s="94"/>
    </row>
    <row r="66" spans="1:12" s="95" customFormat="1" x14ac:dyDescent="0.2">
      <c r="A66" s="130" t="s">
        <v>206</v>
      </c>
      <c r="B66" s="123" t="s">
        <v>101</v>
      </c>
      <c r="C66" s="122" t="s">
        <v>8</v>
      </c>
      <c r="D66" s="126">
        <v>75</v>
      </c>
      <c r="E66" s="156">
        <v>5.73</v>
      </c>
      <c r="F66" s="158">
        <f t="shared" si="15"/>
        <v>7.16</v>
      </c>
      <c r="G66" s="121">
        <f t="shared" si="16"/>
        <v>537</v>
      </c>
      <c r="H66" s="194" t="s">
        <v>256</v>
      </c>
      <c r="I66" s="134"/>
      <c r="J66" s="93">
        <f t="shared" si="14"/>
        <v>-4.9564500000000002</v>
      </c>
      <c r="K66" s="96"/>
      <c r="L66" s="94"/>
    </row>
    <row r="67" spans="1:12" s="96" customFormat="1" x14ac:dyDescent="0.2">
      <c r="A67" s="130" t="s">
        <v>207</v>
      </c>
      <c r="B67" s="181" t="s">
        <v>99</v>
      </c>
      <c r="C67" s="122" t="s">
        <v>42</v>
      </c>
      <c r="D67" s="126">
        <v>12</v>
      </c>
      <c r="E67" s="156">
        <v>100.22</v>
      </c>
      <c r="F67" s="158">
        <f t="shared" si="15"/>
        <v>125.28</v>
      </c>
      <c r="G67" s="121">
        <f t="shared" si="16"/>
        <v>1503.36</v>
      </c>
      <c r="H67" s="96" t="s">
        <v>257</v>
      </c>
      <c r="I67" s="134"/>
      <c r="J67" s="93"/>
      <c r="L67" s="94"/>
    </row>
    <row r="68" spans="1:12" s="95" customFormat="1" x14ac:dyDescent="0.2">
      <c r="A68" s="130" t="s">
        <v>227</v>
      </c>
      <c r="B68" s="181" t="s">
        <v>98</v>
      </c>
      <c r="C68" s="122" t="s">
        <v>8</v>
      </c>
      <c r="D68" s="126">
        <v>12</v>
      </c>
      <c r="E68" s="156">
        <v>31.19</v>
      </c>
      <c r="F68" s="158">
        <f t="shared" si="15"/>
        <v>38.99</v>
      </c>
      <c r="G68" s="121">
        <f t="shared" si="16"/>
        <v>467.88</v>
      </c>
      <c r="H68" s="194" t="s">
        <v>258</v>
      </c>
      <c r="I68" s="134"/>
      <c r="J68" s="93">
        <f t="shared" si="14"/>
        <v>-26.97935</v>
      </c>
      <c r="K68" s="96"/>
      <c r="L68" s="94"/>
    </row>
    <row r="69" spans="1:12" s="143" customFormat="1" x14ac:dyDescent="0.2">
      <c r="A69" s="136"/>
      <c r="B69" s="125" t="s">
        <v>36</v>
      </c>
      <c r="C69" s="136"/>
      <c r="D69" s="146"/>
      <c r="E69" s="157"/>
      <c r="F69" s="157"/>
      <c r="G69" s="137">
        <f>SUM(G55:G68)</f>
        <v>6329.28</v>
      </c>
      <c r="H69" s="80"/>
      <c r="I69" s="139"/>
      <c r="J69" s="93">
        <f t="shared" si="14"/>
        <v>0</v>
      </c>
      <c r="K69" s="144"/>
      <c r="L69" s="142"/>
    </row>
    <row r="70" spans="1:12" x14ac:dyDescent="0.2">
      <c r="A70" s="127">
        <v>10</v>
      </c>
      <c r="B70" s="118" t="s">
        <v>33</v>
      </c>
      <c r="C70" s="119"/>
      <c r="D70" s="126"/>
      <c r="E70" s="156"/>
      <c r="F70" s="156"/>
      <c r="G70" s="121"/>
      <c r="H70" s="193"/>
      <c r="I70" s="134"/>
      <c r="J70" s="93">
        <f t="shared" si="14"/>
        <v>0</v>
      </c>
      <c r="K70" s="82"/>
      <c r="L70" s="97"/>
    </row>
    <row r="71" spans="1:12" x14ac:dyDescent="0.2">
      <c r="A71" s="122" t="s">
        <v>69</v>
      </c>
      <c r="B71" s="124" t="s">
        <v>155</v>
      </c>
      <c r="C71" s="122" t="s">
        <v>5</v>
      </c>
      <c r="D71" s="126">
        <v>7</v>
      </c>
      <c r="E71" s="156">
        <v>21.63</v>
      </c>
      <c r="F71" s="158">
        <f t="shared" ref="F71:F73" si="17">ROUND(E71*$G$2,2)</f>
        <v>27.04</v>
      </c>
      <c r="G71" s="121">
        <f t="shared" ref="G71:G73" si="18">ROUND(F71*D71,2)</f>
        <v>189.28</v>
      </c>
      <c r="H71" s="184" t="s">
        <v>154</v>
      </c>
      <c r="I71" s="212"/>
      <c r="J71" s="93">
        <f t="shared" si="14"/>
        <v>-18.709949999999999</v>
      </c>
      <c r="K71" s="82"/>
      <c r="L71" s="97"/>
    </row>
    <row r="72" spans="1:12" s="96" customFormat="1" x14ac:dyDescent="0.2">
      <c r="A72" s="122" t="s">
        <v>228</v>
      </c>
      <c r="B72" s="124" t="s">
        <v>35</v>
      </c>
      <c r="C72" s="122" t="s">
        <v>5</v>
      </c>
      <c r="D72" s="126">
        <v>2</v>
      </c>
      <c r="E72" s="156">
        <v>96.3</v>
      </c>
      <c r="F72" s="158">
        <f t="shared" si="17"/>
        <v>120.38</v>
      </c>
      <c r="G72" s="121">
        <f t="shared" si="18"/>
        <v>240.76</v>
      </c>
      <c r="H72" s="195" t="s">
        <v>259</v>
      </c>
      <c r="I72" s="134"/>
      <c r="J72" s="93"/>
      <c r="L72" s="94"/>
    </row>
    <row r="73" spans="1:12" s="96" customFormat="1" x14ac:dyDescent="0.2">
      <c r="A73" s="122" t="s">
        <v>229</v>
      </c>
      <c r="B73" s="124" t="s">
        <v>145</v>
      </c>
      <c r="C73" s="122" t="s">
        <v>5</v>
      </c>
      <c r="D73" s="126">
        <v>2</v>
      </c>
      <c r="E73" s="156">
        <v>555.07000000000005</v>
      </c>
      <c r="F73" s="158">
        <f t="shared" si="17"/>
        <v>693.84</v>
      </c>
      <c r="G73" s="121">
        <f t="shared" si="18"/>
        <v>1387.68</v>
      </c>
      <c r="H73" s="184" t="s">
        <v>260</v>
      </c>
      <c r="I73" s="134"/>
      <c r="J73" s="93"/>
      <c r="L73" s="94"/>
    </row>
    <row r="74" spans="1:12" s="143" customFormat="1" x14ac:dyDescent="0.2">
      <c r="A74" s="122" t="s">
        <v>293</v>
      </c>
      <c r="B74" s="124" t="s">
        <v>142</v>
      </c>
      <c r="C74" s="122" t="s">
        <v>5</v>
      </c>
      <c r="D74" s="126">
        <v>3</v>
      </c>
      <c r="E74" s="156">
        <v>52.28</v>
      </c>
      <c r="F74" s="158">
        <f>ROUND(E74*$G$2,2)</f>
        <v>65.349999999999994</v>
      </c>
      <c r="G74" s="121">
        <f>ROUND(F74*D74,2)</f>
        <v>196.05</v>
      </c>
      <c r="H74" s="205" t="s">
        <v>274</v>
      </c>
      <c r="I74" s="139"/>
      <c r="J74" s="93"/>
      <c r="K74" s="144"/>
      <c r="L74" s="145"/>
    </row>
    <row r="75" spans="1:12" s="138" customFormat="1" x14ac:dyDescent="0.2">
      <c r="A75" s="136"/>
      <c r="B75" s="125" t="s">
        <v>36</v>
      </c>
      <c r="C75" s="136"/>
      <c r="D75" s="146"/>
      <c r="E75" s="157"/>
      <c r="F75" s="157"/>
      <c r="G75" s="137">
        <f>SUM(G71:G74)</f>
        <v>2013.77</v>
      </c>
      <c r="I75" s="139"/>
      <c r="J75" s="93">
        <f t="shared" si="14"/>
        <v>0</v>
      </c>
      <c r="K75" s="141"/>
      <c r="L75" s="142"/>
    </row>
    <row r="76" spans="1:12" s="95" customFormat="1" x14ac:dyDescent="0.2">
      <c r="A76" s="117">
        <v>11</v>
      </c>
      <c r="B76" s="178" t="s">
        <v>7</v>
      </c>
      <c r="C76" s="119"/>
      <c r="D76" s="126"/>
      <c r="E76" s="156"/>
      <c r="F76" s="156"/>
      <c r="G76" s="121"/>
      <c r="I76" s="134"/>
      <c r="J76" s="93">
        <f t="shared" si="14"/>
        <v>0</v>
      </c>
      <c r="K76" s="96"/>
      <c r="L76" s="94"/>
    </row>
    <row r="77" spans="1:12" x14ac:dyDescent="0.2">
      <c r="A77" s="147" t="s">
        <v>54</v>
      </c>
      <c r="B77" s="123" t="s">
        <v>72</v>
      </c>
      <c r="C77" s="122" t="s">
        <v>1</v>
      </c>
      <c r="D77" s="158">
        <v>75</v>
      </c>
      <c r="E77" s="156">
        <v>9.1</v>
      </c>
      <c r="F77" s="158">
        <f t="shared" ref="F77:F79" si="19">ROUND(E77*$G$2,2)</f>
        <v>11.38</v>
      </c>
      <c r="G77" s="121">
        <f t="shared" ref="G77:G79" si="20">ROUND(F77*D77,2)</f>
        <v>853.5</v>
      </c>
      <c r="H77" s="184" t="s">
        <v>126</v>
      </c>
      <c r="I77" s="134"/>
      <c r="J77" s="93">
        <f t="shared" si="14"/>
        <v>-7.8714999999999993</v>
      </c>
      <c r="K77" s="82"/>
      <c r="L77" s="97"/>
    </row>
    <row r="78" spans="1:12" s="95" customFormat="1" ht="15" customHeight="1" x14ac:dyDescent="0.2">
      <c r="A78" s="147" t="s">
        <v>208</v>
      </c>
      <c r="B78" s="123" t="s">
        <v>127</v>
      </c>
      <c r="C78" s="122" t="s">
        <v>1</v>
      </c>
      <c r="D78" s="158">
        <v>120</v>
      </c>
      <c r="E78" s="156">
        <v>14.08</v>
      </c>
      <c r="F78" s="158">
        <f t="shared" si="19"/>
        <v>17.600000000000001</v>
      </c>
      <c r="G78" s="121">
        <f t="shared" si="20"/>
        <v>2112</v>
      </c>
      <c r="H78" s="184" t="s">
        <v>261</v>
      </c>
      <c r="I78" s="134"/>
      <c r="J78" s="93">
        <f t="shared" si="14"/>
        <v>-12.1792</v>
      </c>
      <c r="K78" s="96"/>
      <c r="L78" s="94"/>
    </row>
    <row r="79" spans="1:12" s="95" customFormat="1" ht="22.5" x14ac:dyDescent="0.2">
      <c r="A79" s="147" t="s">
        <v>209</v>
      </c>
      <c r="B79" s="123" t="s">
        <v>128</v>
      </c>
      <c r="C79" s="122" t="s">
        <v>1</v>
      </c>
      <c r="D79" s="158">
        <v>120</v>
      </c>
      <c r="E79" s="156">
        <v>12.52</v>
      </c>
      <c r="F79" s="158">
        <f t="shared" si="19"/>
        <v>15.65</v>
      </c>
      <c r="G79" s="121">
        <f t="shared" si="20"/>
        <v>1878</v>
      </c>
      <c r="H79" s="184" t="s">
        <v>262</v>
      </c>
      <c r="I79" s="134"/>
      <c r="J79" s="93">
        <f t="shared" si="14"/>
        <v>-10.829799999999999</v>
      </c>
      <c r="K79" s="96"/>
      <c r="L79" s="94"/>
    </row>
    <row r="80" spans="1:12" s="143" customFormat="1" x14ac:dyDescent="0.2">
      <c r="A80" s="136"/>
      <c r="B80" s="125" t="s">
        <v>36</v>
      </c>
      <c r="C80" s="136"/>
      <c r="D80" s="146"/>
      <c r="E80" s="157"/>
      <c r="F80" s="157"/>
      <c r="G80" s="137">
        <f>SUM(G77:G79)</f>
        <v>4843.5</v>
      </c>
      <c r="I80" s="139"/>
      <c r="J80" s="93">
        <f t="shared" si="14"/>
        <v>0</v>
      </c>
      <c r="K80" s="144"/>
      <c r="L80" s="145"/>
    </row>
    <row r="81" spans="1:13" s="95" customFormat="1" x14ac:dyDescent="0.2">
      <c r="A81" s="117">
        <v>12</v>
      </c>
      <c r="B81" s="179" t="s">
        <v>75</v>
      </c>
      <c r="C81" s="119"/>
      <c r="D81" s="126"/>
      <c r="E81" s="156"/>
      <c r="F81" s="156"/>
      <c r="G81" s="121"/>
      <c r="I81" s="134"/>
      <c r="J81" s="93">
        <f t="shared" si="14"/>
        <v>0</v>
      </c>
      <c r="K81" s="96"/>
      <c r="L81" s="94"/>
    </row>
    <row r="82" spans="1:13" s="95" customFormat="1" x14ac:dyDescent="0.2">
      <c r="A82" s="147" t="s">
        <v>55</v>
      </c>
      <c r="B82" s="235" t="s">
        <v>170</v>
      </c>
      <c r="C82" s="122" t="s">
        <v>5</v>
      </c>
      <c r="D82" s="126">
        <v>1</v>
      </c>
      <c r="E82" s="156">
        <v>78.430000000000007</v>
      </c>
      <c r="F82" s="158">
        <f t="shared" ref="F82:F89" si="21">ROUND(E82*$G$2,2)</f>
        <v>98.04</v>
      </c>
      <c r="G82" s="121">
        <f t="shared" ref="G82:G89" si="22">ROUND(F82*D82,2)</f>
        <v>98.04</v>
      </c>
      <c r="H82" s="184" t="s">
        <v>263</v>
      </c>
      <c r="I82" s="134"/>
      <c r="J82" s="93">
        <f t="shared" si="14"/>
        <v>-67.841950000000011</v>
      </c>
      <c r="K82" s="96"/>
      <c r="L82" s="94"/>
    </row>
    <row r="83" spans="1:13" x14ac:dyDescent="0.2">
      <c r="A83" s="147" t="s">
        <v>70</v>
      </c>
      <c r="B83" s="123" t="s">
        <v>131</v>
      </c>
      <c r="C83" s="122" t="s">
        <v>8</v>
      </c>
      <c r="D83" s="158">
        <v>30</v>
      </c>
      <c r="E83" s="156">
        <v>2.42</v>
      </c>
      <c r="F83" s="158">
        <f t="shared" si="21"/>
        <v>3.03</v>
      </c>
      <c r="G83" s="121">
        <f t="shared" si="22"/>
        <v>90.9</v>
      </c>
      <c r="H83" s="184" t="s">
        <v>264</v>
      </c>
      <c r="I83" s="134"/>
      <c r="J83" s="93">
        <f t="shared" si="14"/>
        <v>-2.0933000000000002</v>
      </c>
      <c r="K83" s="82"/>
      <c r="L83" s="97"/>
    </row>
    <row r="84" spans="1:13" s="95" customFormat="1" x14ac:dyDescent="0.2">
      <c r="A84" s="147" t="s">
        <v>71</v>
      </c>
      <c r="B84" s="123" t="s">
        <v>78</v>
      </c>
      <c r="C84" s="122" t="s">
        <v>5</v>
      </c>
      <c r="D84" s="158">
        <v>7</v>
      </c>
      <c r="E84" s="156">
        <v>0.38</v>
      </c>
      <c r="F84" s="158">
        <f t="shared" si="21"/>
        <v>0.48</v>
      </c>
      <c r="G84" s="121">
        <f t="shared" si="22"/>
        <v>3.36</v>
      </c>
      <c r="H84" s="184" t="s">
        <v>265</v>
      </c>
      <c r="I84" s="134"/>
      <c r="J84" s="93">
        <f t="shared" si="14"/>
        <v>-0.32869999999999999</v>
      </c>
      <c r="K84" s="96"/>
      <c r="L84" s="94"/>
    </row>
    <row r="85" spans="1:13" s="95" customFormat="1" x14ac:dyDescent="0.2">
      <c r="A85" s="147" t="s">
        <v>210</v>
      </c>
      <c r="B85" s="123" t="s">
        <v>77</v>
      </c>
      <c r="C85" s="122" t="s">
        <v>5</v>
      </c>
      <c r="D85" s="158">
        <v>2</v>
      </c>
      <c r="E85" s="156">
        <v>0.72</v>
      </c>
      <c r="F85" s="158">
        <f t="shared" si="21"/>
        <v>0.9</v>
      </c>
      <c r="G85" s="121">
        <f t="shared" si="22"/>
        <v>1.8</v>
      </c>
      <c r="H85" s="184" t="s">
        <v>266</v>
      </c>
      <c r="I85" s="134"/>
      <c r="J85" s="93">
        <f t="shared" si="14"/>
        <v>-0.62280000000000002</v>
      </c>
      <c r="K85" s="96"/>
      <c r="L85" s="94"/>
    </row>
    <row r="86" spans="1:13" s="95" customFormat="1" x14ac:dyDescent="0.2">
      <c r="A86" s="260" t="s">
        <v>211</v>
      </c>
      <c r="B86" s="181" t="s">
        <v>85</v>
      </c>
      <c r="C86" s="171" t="s">
        <v>5</v>
      </c>
      <c r="D86" s="126">
        <v>1</v>
      </c>
      <c r="E86" s="156">
        <v>1925.84</v>
      </c>
      <c r="F86" s="158">
        <f t="shared" si="21"/>
        <v>2407.3000000000002</v>
      </c>
      <c r="G86" s="121">
        <f t="shared" si="22"/>
        <v>2407.3000000000002</v>
      </c>
      <c r="H86" s="184" t="s">
        <v>86</v>
      </c>
      <c r="I86" s="134"/>
      <c r="J86" s="93">
        <f t="shared" si="14"/>
        <v>-1665.8516</v>
      </c>
      <c r="K86" s="96"/>
      <c r="L86" s="94"/>
    </row>
    <row r="87" spans="1:13" s="163" customFormat="1" x14ac:dyDescent="0.2">
      <c r="A87" s="147" t="s">
        <v>230</v>
      </c>
      <c r="B87" s="166" t="s">
        <v>82</v>
      </c>
      <c r="C87" s="128" t="s">
        <v>5</v>
      </c>
      <c r="D87" s="126">
        <v>3</v>
      </c>
      <c r="E87" s="156">
        <v>558.48</v>
      </c>
      <c r="F87" s="158">
        <f t="shared" si="21"/>
        <v>698.1</v>
      </c>
      <c r="G87" s="121">
        <f t="shared" si="22"/>
        <v>2094.3000000000002</v>
      </c>
      <c r="H87" s="188" t="s">
        <v>267</v>
      </c>
      <c r="I87" s="167" t="s">
        <v>62</v>
      </c>
      <c r="J87" s="168"/>
      <c r="K87" s="165"/>
      <c r="L87" s="169"/>
      <c r="M87" s="97"/>
    </row>
    <row r="88" spans="1:13" s="173" customFormat="1" ht="12" customHeight="1" x14ac:dyDescent="0.2">
      <c r="A88" s="147" t="s">
        <v>231</v>
      </c>
      <c r="B88" s="170" t="s">
        <v>83</v>
      </c>
      <c r="C88" s="128" t="s">
        <v>5</v>
      </c>
      <c r="D88" s="126">
        <v>1</v>
      </c>
      <c r="E88" s="156">
        <v>492.91</v>
      </c>
      <c r="F88" s="158">
        <f t="shared" si="21"/>
        <v>616.14</v>
      </c>
      <c r="G88" s="121">
        <f t="shared" si="22"/>
        <v>616.14</v>
      </c>
      <c r="H88" s="188" t="s">
        <v>268</v>
      </c>
      <c r="I88" s="167" t="s">
        <v>63</v>
      </c>
      <c r="J88" s="168"/>
      <c r="K88" s="165"/>
      <c r="L88" s="172"/>
      <c r="M88" s="94"/>
    </row>
    <row r="89" spans="1:13" s="96" customFormat="1" x14ac:dyDescent="0.2">
      <c r="A89" s="147" t="s">
        <v>232</v>
      </c>
      <c r="B89" s="123" t="s">
        <v>130</v>
      </c>
      <c r="C89" s="122" t="s">
        <v>5</v>
      </c>
      <c r="D89" s="126">
        <v>2</v>
      </c>
      <c r="E89" s="156">
        <v>60.47</v>
      </c>
      <c r="F89" s="158">
        <f t="shared" si="21"/>
        <v>75.59</v>
      </c>
      <c r="G89" s="121">
        <f t="shared" si="22"/>
        <v>151.18</v>
      </c>
      <c r="H89" s="184" t="s">
        <v>129</v>
      </c>
      <c r="I89" s="134"/>
      <c r="J89" s="93"/>
      <c r="L89" s="94"/>
    </row>
    <row r="90" spans="1:13" s="143" customFormat="1" x14ac:dyDescent="0.2">
      <c r="A90" s="147" t="s">
        <v>294</v>
      </c>
      <c r="B90" s="123" t="s">
        <v>81</v>
      </c>
      <c r="C90" s="122" t="s">
        <v>5</v>
      </c>
      <c r="D90" s="126">
        <v>2</v>
      </c>
      <c r="E90" s="156">
        <v>114.73</v>
      </c>
      <c r="F90" s="158">
        <f>ROUND(E90*$G$2,2)</f>
        <v>143.41</v>
      </c>
      <c r="G90" s="121">
        <f>ROUND(F90*D90,2)</f>
        <v>286.82</v>
      </c>
      <c r="H90" s="243"/>
      <c r="I90" s="139"/>
      <c r="J90" s="93"/>
      <c r="K90" s="144"/>
      <c r="L90" s="145"/>
    </row>
    <row r="91" spans="1:13" s="143" customFormat="1" x14ac:dyDescent="0.2">
      <c r="A91" s="136"/>
      <c r="B91" s="125" t="s">
        <v>36</v>
      </c>
      <c r="C91" s="136"/>
      <c r="D91" s="146"/>
      <c r="E91" s="157"/>
      <c r="F91" s="157"/>
      <c r="G91" s="137">
        <f>SUM(G82:G90)</f>
        <v>5749.8400000000011</v>
      </c>
      <c r="I91" s="139"/>
      <c r="J91" s="93">
        <f t="shared" si="14"/>
        <v>0</v>
      </c>
      <c r="K91" s="144"/>
      <c r="L91" s="145"/>
    </row>
    <row r="92" spans="1:13" s="95" customFormat="1" x14ac:dyDescent="0.2">
      <c r="A92" s="117">
        <v>13</v>
      </c>
      <c r="B92" s="179" t="s">
        <v>76</v>
      </c>
      <c r="C92" s="119"/>
      <c r="D92" s="126"/>
      <c r="E92" s="156"/>
      <c r="F92" s="156"/>
      <c r="G92" s="121"/>
      <c r="I92" s="134"/>
      <c r="J92" s="93">
        <f t="shared" si="14"/>
        <v>0</v>
      </c>
      <c r="K92" s="96"/>
      <c r="L92" s="94"/>
    </row>
    <row r="93" spans="1:13" x14ac:dyDescent="0.2">
      <c r="A93" s="147" t="s">
        <v>31</v>
      </c>
      <c r="B93" s="123" t="s">
        <v>136</v>
      </c>
      <c r="C93" s="122" t="s">
        <v>5</v>
      </c>
      <c r="D93" s="158">
        <v>66</v>
      </c>
      <c r="E93" s="156">
        <v>24.5</v>
      </c>
      <c r="F93" s="158">
        <f t="shared" ref="F93:F98" si="23">ROUND(E93*$G$2,2)</f>
        <v>30.63</v>
      </c>
      <c r="G93" s="121">
        <f t="shared" ref="G93:G98" si="24">ROUND(F93*D93,2)</f>
        <v>2021.58</v>
      </c>
      <c r="H93" s="184" t="s">
        <v>245</v>
      </c>
      <c r="I93" s="134"/>
      <c r="J93" s="93">
        <f t="shared" si="14"/>
        <v>-21.192499999999999</v>
      </c>
      <c r="K93" s="82"/>
      <c r="L93" s="97"/>
    </row>
    <row r="94" spans="1:13" s="95" customFormat="1" ht="15" customHeight="1" x14ac:dyDescent="0.2">
      <c r="A94" s="147" t="s">
        <v>47</v>
      </c>
      <c r="B94" s="123" t="s">
        <v>132</v>
      </c>
      <c r="C94" s="122" t="s">
        <v>5</v>
      </c>
      <c r="D94" s="158">
        <v>1</v>
      </c>
      <c r="E94" s="156">
        <v>325.23</v>
      </c>
      <c r="F94" s="158">
        <f t="shared" si="23"/>
        <v>406.54</v>
      </c>
      <c r="G94" s="121">
        <f t="shared" si="24"/>
        <v>406.54</v>
      </c>
      <c r="H94" s="184" t="s">
        <v>269</v>
      </c>
      <c r="I94" s="134"/>
      <c r="J94" s="93">
        <f t="shared" si="14"/>
        <v>-281.32395000000002</v>
      </c>
      <c r="K94" s="96"/>
      <c r="L94" s="94"/>
    </row>
    <row r="95" spans="1:13" s="95" customFormat="1" ht="15" customHeight="1" x14ac:dyDescent="0.2">
      <c r="A95" s="147" t="s">
        <v>56</v>
      </c>
      <c r="B95" s="123" t="s">
        <v>89</v>
      </c>
      <c r="C95" s="122" t="s">
        <v>5</v>
      </c>
      <c r="D95" s="158">
        <v>1</v>
      </c>
      <c r="E95" s="204">
        <v>603.4</v>
      </c>
      <c r="F95" s="158">
        <f t="shared" si="23"/>
        <v>754.25</v>
      </c>
      <c r="G95" s="121">
        <f t="shared" si="24"/>
        <v>754.25</v>
      </c>
      <c r="H95" s="226" t="s">
        <v>270</v>
      </c>
      <c r="I95" s="134"/>
      <c r="J95" s="93">
        <f t="shared" si="14"/>
        <v>-521.94100000000003</v>
      </c>
      <c r="K95" s="96"/>
      <c r="L95" s="94"/>
    </row>
    <row r="96" spans="1:13" x14ac:dyDescent="0.2">
      <c r="A96" s="147" t="s">
        <v>80</v>
      </c>
      <c r="B96" s="123" t="s">
        <v>144</v>
      </c>
      <c r="C96" s="122" t="s">
        <v>5</v>
      </c>
      <c r="D96" s="158">
        <v>3</v>
      </c>
      <c r="E96" s="204">
        <v>34.369999999999997</v>
      </c>
      <c r="F96" s="158">
        <f t="shared" si="23"/>
        <v>42.96</v>
      </c>
      <c r="G96" s="121">
        <f t="shared" si="24"/>
        <v>128.88</v>
      </c>
      <c r="H96" s="184" t="s">
        <v>271</v>
      </c>
      <c r="I96" s="94"/>
      <c r="J96" s="93">
        <f t="shared" si="14"/>
        <v>-29.730049999999999</v>
      </c>
      <c r="K96" s="82"/>
      <c r="L96" s="97"/>
    </row>
    <row r="97" spans="1:13" s="95" customFormat="1" ht="15" customHeight="1" x14ac:dyDescent="0.2">
      <c r="A97" s="147" t="s">
        <v>194</v>
      </c>
      <c r="B97" s="123" t="s">
        <v>137</v>
      </c>
      <c r="C97" s="122" t="s">
        <v>5</v>
      </c>
      <c r="D97" s="158">
        <v>5</v>
      </c>
      <c r="E97" s="156">
        <v>4.46</v>
      </c>
      <c r="F97" s="158">
        <f t="shared" si="23"/>
        <v>5.58</v>
      </c>
      <c r="G97" s="121">
        <f t="shared" si="24"/>
        <v>27.9</v>
      </c>
      <c r="H97" s="192" t="s">
        <v>272</v>
      </c>
      <c r="I97" s="134"/>
      <c r="J97" s="93">
        <f t="shared" si="14"/>
        <v>-3.8578999999999999</v>
      </c>
      <c r="K97" s="96"/>
      <c r="L97" s="94"/>
    </row>
    <row r="98" spans="1:13" s="95" customFormat="1" ht="15" customHeight="1" x14ac:dyDescent="0.2">
      <c r="A98" s="147" t="s">
        <v>212</v>
      </c>
      <c r="B98" s="123" t="s">
        <v>138</v>
      </c>
      <c r="C98" s="122" t="s">
        <v>5</v>
      </c>
      <c r="D98" s="158">
        <v>5</v>
      </c>
      <c r="E98" s="156">
        <v>10.54</v>
      </c>
      <c r="F98" s="158">
        <f t="shared" si="23"/>
        <v>13.18</v>
      </c>
      <c r="G98" s="121">
        <f t="shared" si="24"/>
        <v>65.900000000000006</v>
      </c>
      <c r="H98" s="192" t="s">
        <v>273</v>
      </c>
      <c r="I98" s="134"/>
      <c r="J98" s="93">
        <f t="shared" si="14"/>
        <v>-9.1170999999999989</v>
      </c>
      <c r="K98" s="96"/>
      <c r="L98" s="94"/>
    </row>
    <row r="99" spans="1:13" s="143" customFormat="1" x14ac:dyDescent="0.2">
      <c r="A99" s="136"/>
      <c r="B99" s="125" t="s">
        <v>36</v>
      </c>
      <c r="C99" s="136"/>
      <c r="D99" s="146"/>
      <c r="E99" s="157"/>
      <c r="F99" s="157"/>
      <c r="G99" s="137">
        <f>SUM(G93:G98)</f>
        <v>3405.05</v>
      </c>
      <c r="I99" s="139"/>
      <c r="J99" s="93">
        <f t="shared" si="14"/>
        <v>0</v>
      </c>
      <c r="K99" s="144"/>
      <c r="L99" s="145"/>
    </row>
    <row r="100" spans="1:13" s="95" customFormat="1" x14ac:dyDescent="0.2">
      <c r="A100" s="117">
        <v>14</v>
      </c>
      <c r="B100" s="179" t="s">
        <v>289</v>
      </c>
      <c r="C100" s="119"/>
      <c r="D100" s="126"/>
      <c r="E100" s="156"/>
      <c r="F100" s="156"/>
      <c r="G100" s="121"/>
      <c r="I100" s="134"/>
      <c r="J100" s="93">
        <f t="shared" ref="J100:J103" si="25">(((E100*0.45)*0.3)-E100)</f>
        <v>0</v>
      </c>
      <c r="K100" s="96"/>
      <c r="L100" s="257"/>
    </row>
    <row r="101" spans="1:13" x14ac:dyDescent="0.2">
      <c r="A101" s="147" t="s">
        <v>57</v>
      </c>
      <c r="B101" s="123" t="s">
        <v>290</v>
      </c>
      <c r="C101" s="122" t="s">
        <v>5</v>
      </c>
      <c r="D101" s="158">
        <v>4</v>
      </c>
      <c r="E101" s="156">
        <v>505.36</v>
      </c>
      <c r="F101" s="158">
        <f t="shared" ref="F101:F102" si="26">ROUND(E101*$G$2,2)</f>
        <v>631.70000000000005</v>
      </c>
      <c r="G101" s="121">
        <f t="shared" ref="G101:G102" si="27">ROUND(F101*D101,2)</f>
        <v>2526.8000000000002</v>
      </c>
      <c r="H101" s="184" t="s">
        <v>245</v>
      </c>
      <c r="I101" s="134"/>
      <c r="J101" s="93">
        <f t="shared" si="25"/>
        <v>-437.13639999999998</v>
      </c>
      <c r="K101" s="82"/>
      <c r="L101" s="97"/>
    </row>
    <row r="102" spans="1:13" s="95" customFormat="1" x14ac:dyDescent="0.2">
      <c r="A102" s="147" t="s">
        <v>58</v>
      </c>
      <c r="B102" s="123" t="s">
        <v>291</v>
      </c>
      <c r="C102" s="122" t="s">
        <v>5</v>
      </c>
      <c r="D102" s="158">
        <v>4</v>
      </c>
      <c r="E102" s="156">
        <v>1052.54</v>
      </c>
      <c r="F102" s="158">
        <f t="shared" si="26"/>
        <v>1315.68</v>
      </c>
      <c r="G102" s="121">
        <f t="shared" si="27"/>
        <v>5262.72</v>
      </c>
      <c r="H102" s="184" t="s">
        <v>269</v>
      </c>
      <c r="I102" s="134"/>
      <c r="J102" s="93">
        <f t="shared" si="25"/>
        <v>-910.44709999999998</v>
      </c>
      <c r="K102" s="96"/>
      <c r="L102" s="257"/>
    </row>
    <row r="103" spans="1:13" s="143" customFormat="1" x14ac:dyDescent="0.2">
      <c r="A103" s="136"/>
      <c r="B103" s="125" t="s">
        <v>36</v>
      </c>
      <c r="C103" s="136"/>
      <c r="D103" s="146"/>
      <c r="E103" s="157"/>
      <c r="F103" s="157"/>
      <c r="G103" s="137">
        <f>SUM(G101:G102)</f>
        <v>7789.52</v>
      </c>
      <c r="I103" s="139"/>
      <c r="J103" s="93">
        <f t="shared" si="25"/>
        <v>0</v>
      </c>
      <c r="K103" s="144"/>
      <c r="L103" s="145"/>
    </row>
    <row r="104" spans="1:13" s="143" customFormat="1" x14ac:dyDescent="0.2">
      <c r="A104" s="236">
        <v>15</v>
      </c>
      <c r="B104" s="182" t="s">
        <v>171</v>
      </c>
      <c r="C104" s="237"/>
      <c r="D104" s="126"/>
      <c r="E104" s="204"/>
      <c r="F104" s="157"/>
      <c r="G104" s="137"/>
      <c r="I104" s="139"/>
      <c r="J104" s="93">
        <f t="shared" si="14"/>
        <v>0</v>
      </c>
      <c r="K104" s="144"/>
      <c r="L104" s="145"/>
    </row>
    <row r="105" spans="1:13" s="173" customFormat="1" ht="12" customHeight="1" x14ac:dyDescent="0.2">
      <c r="A105" s="249" t="s">
        <v>159</v>
      </c>
      <c r="B105" s="170" t="s">
        <v>149</v>
      </c>
      <c r="C105" s="128" t="s">
        <v>5</v>
      </c>
      <c r="D105" s="126">
        <v>1</v>
      </c>
      <c r="E105" s="156">
        <v>3721.75</v>
      </c>
      <c r="F105" s="158">
        <f t="shared" ref="F105:F113" si="28">ROUND(E105*$G$2,2)</f>
        <v>4652.1899999999996</v>
      </c>
      <c r="G105" s="121">
        <f t="shared" ref="G105:G113" si="29">ROUND(F105*D105,2)</f>
        <v>4652.1899999999996</v>
      </c>
      <c r="H105" s="188" t="s">
        <v>279</v>
      </c>
      <c r="I105" s="248">
        <v>-0.1</v>
      </c>
      <c r="J105" s="94"/>
      <c r="K105" s="165"/>
      <c r="L105" s="172"/>
      <c r="M105" s="94"/>
    </row>
    <row r="106" spans="1:13" s="143" customFormat="1" x14ac:dyDescent="0.2">
      <c r="A106" s="249" t="s">
        <v>280</v>
      </c>
      <c r="B106" s="238" t="s">
        <v>180</v>
      </c>
      <c r="C106" s="122" t="s">
        <v>8</v>
      </c>
      <c r="D106" s="126">
        <v>6</v>
      </c>
      <c r="E106" s="204">
        <v>21.54</v>
      </c>
      <c r="F106" s="158">
        <f t="shared" si="28"/>
        <v>26.93</v>
      </c>
      <c r="G106" s="121">
        <f t="shared" si="29"/>
        <v>161.58000000000001</v>
      </c>
      <c r="H106" s="244"/>
      <c r="I106" s="139"/>
      <c r="J106" s="93">
        <f t="shared" si="14"/>
        <v>-18.632100000000001</v>
      </c>
      <c r="K106" s="144"/>
      <c r="L106" s="145"/>
    </row>
    <row r="107" spans="1:13" s="143" customFormat="1" x14ac:dyDescent="0.2">
      <c r="A107" s="249" t="s">
        <v>281</v>
      </c>
      <c r="B107" s="238" t="s">
        <v>179</v>
      </c>
      <c r="C107" s="122" t="s">
        <v>8</v>
      </c>
      <c r="D107" s="126">
        <v>24</v>
      </c>
      <c r="E107" s="204">
        <v>21.24</v>
      </c>
      <c r="F107" s="158">
        <f t="shared" si="28"/>
        <v>26.55</v>
      </c>
      <c r="G107" s="121">
        <f t="shared" si="29"/>
        <v>637.20000000000005</v>
      </c>
      <c r="H107" s="190" t="s">
        <v>178</v>
      </c>
      <c r="I107" s="139"/>
      <c r="J107" s="93">
        <f t="shared" si="14"/>
        <v>-18.372599999999998</v>
      </c>
      <c r="K107" s="144"/>
      <c r="L107" s="145"/>
    </row>
    <row r="108" spans="1:13" s="143" customFormat="1" x14ac:dyDescent="0.2">
      <c r="A108" s="249" t="s">
        <v>282</v>
      </c>
      <c r="B108" s="238" t="s">
        <v>181</v>
      </c>
      <c r="C108" s="122" t="s">
        <v>5</v>
      </c>
      <c r="D108" s="126">
        <v>1</v>
      </c>
      <c r="E108" s="204">
        <v>12.78</v>
      </c>
      <c r="F108" s="158">
        <f t="shared" si="28"/>
        <v>15.98</v>
      </c>
      <c r="G108" s="121">
        <f t="shared" si="29"/>
        <v>15.98</v>
      </c>
      <c r="H108" s="163"/>
      <c r="I108" s="139"/>
      <c r="J108" s="93">
        <f t="shared" si="14"/>
        <v>-11.0547</v>
      </c>
      <c r="K108" s="144"/>
      <c r="L108" s="145"/>
    </row>
    <row r="109" spans="1:13" s="143" customFormat="1" x14ac:dyDescent="0.2">
      <c r="A109" s="249" t="s">
        <v>283</v>
      </c>
      <c r="B109" s="238" t="s">
        <v>182</v>
      </c>
      <c r="C109" s="122" t="s">
        <v>5</v>
      </c>
      <c r="D109" s="126">
        <v>2</v>
      </c>
      <c r="E109" s="204">
        <v>54.19</v>
      </c>
      <c r="F109" s="158">
        <f t="shared" si="28"/>
        <v>67.739999999999995</v>
      </c>
      <c r="G109" s="121">
        <f t="shared" si="29"/>
        <v>135.47999999999999</v>
      </c>
      <c r="H109" s="190" t="s">
        <v>177</v>
      </c>
      <c r="I109" s="139"/>
      <c r="J109" s="93">
        <f t="shared" si="14"/>
        <v>-46.87435</v>
      </c>
      <c r="K109" s="144"/>
      <c r="L109" s="145"/>
    </row>
    <row r="110" spans="1:13" s="143" customFormat="1" x14ac:dyDescent="0.2">
      <c r="A110" s="249" t="s">
        <v>284</v>
      </c>
      <c r="B110" s="238" t="s">
        <v>183</v>
      </c>
      <c r="C110" s="122" t="s">
        <v>5</v>
      </c>
      <c r="D110" s="126">
        <v>2</v>
      </c>
      <c r="E110" s="204">
        <v>29.4</v>
      </c>
      <c r="F110" s="158">
        <f t="shared" si="28"/>
        <v>36.75</v>
      </c>
      <c r="G110" s="121">
        <f t="shared" si="29"/>
        <v>73.5</v>
      </c>
      <c r="H110" s="190" t="s">
        <v>175</v>
      </c>
      <c r="I110" s="139"/>
      <c r="J110" s="93">
        <f t="shared" si="14"/>
        <v>-25.430999999999997</v>
      </c>
      <c r="K110" s="144"/>
      <c r="L110" s="145"/>
    </row>
    <row r="111" spans="1:13" s="143" customFormat="1" x14ac:dyDescent="0.2">
      <c r="A111" s="249" t="s">
        <v>285</v>
      </c>
      <c r="B111" s="238" t="s">
        <v>172</v>
      </c>
      <c r="C111" s="122" t="s">
        <v>1</v>
      </c>
      <c r="D111" s="126">
        <v>1.7</v>
      </c>
      <c r="E111" s="204">
        <v>118.87</v>
      </c>
      <c r="F111" s="158">
        <f t="shared" si="28"/>
        <v>148.59</v>
      </c>
      <c r="G111" s="121">
        <f t="shared" si="29"/>
        <v>252.6</v>
      </c>
      <c r="H111" s="190" t="s">
        <v>173</v>
      </c>
      <c r="I111" s="139"/>
      <c r="J111" s="93">
        <f t="shared" si="14"/>
        <v>-102.82255000000001</v>
      </c>
      <c r="K111" s="144"/>
      <c r="L111" s="145"/>
    </row>
    <row r="112" spans="1:13" s="143" customFormat="1" x14ac:dyDescent="0.2">
      <c r="A112" s="249" t="s">
        <v>286</v>
      </c>
      <c r="B112" s="238" t="s">
        <v>184</v>
      </c>
      <c r="C112" s="122" t="s">
        <v>5</v>
      </c>
      <c r="D112" s="126">
        <v>6</v>
      </c>
      <c r="E112" s="204">
        <v>47.78</v>
      </c>
      <c r="F112" s="158">
        <f t="shared" si="28"/>
        <v>59.73</v>
      </c>
      <c r="G112" s="121">
        <f t="shared" si="29"/>
        <v>358.38</v>
      </c>
      <c r="H112" s="190" t="s">
        <v>174</v>
      </c>
      <c r="I112" s="139"/>
      <c r="J112" s="93">
        <f t="shared" si="14"/>
        <v>-41.329700000000003</v>
      </c>
      <c r="K112" s="144"/>
      <c r="L112" s="145"/>
    </row>
    <row r="113" spans="1:12" s="143" customFormat="1" ht="22.5" x14ac:dyDescent="0.2">
      <c r="A113" s="249" t="s">
        <v>287</v>
      </c>
      <c r="B113" s="238" t="s">
        <v>185</v>
      </c>
      <c r="C113" s="122" t="s">
        <v>5</v>
      </c>
      <c r="D113" s="126">
        <v>1</v>
      </c>
      <c r="E113" s="204">
        <v>34.74</v>
      </c>
      <c r="F113" s="158">
        <f t="shared" si="28"/>
        <v>43.43</v>
      </c>
      <c r="G113" s="121">
        <f t="shared" si="29"/>
        <v>43.43</v>
      </c>
      <c r="H113" s="243"/>
      <c r="I113" s="139"/>
      <c r="J113" s="93">
        <f t="shared" si="14"/>
        <v>-30.0501</v>
      </c>
      <c r="K113" s="144"/>
      <c r="L113" s="145"/>
    </row>
    <row r="114" spans="1:12" s="143" customFormat="1" ht="22.5" x14ac:dyDescent="0.2">
      <c r="A114" s="122"/>
      <c r="B114" s="239" t="s">
        <v>186</v>
      </c>
      <c r="C114" s="122"/>
      <c r="D114" s="126"/>
      <c r="E114" s="204"/>
      <c r="F114" s="157"/>
      <c r="G114" s="137"/>
      <c r="I114" s="139"/>
      <c r="J114" s="93">
        <f t="shared" si="14"/>
        <v>0</v>
      </c>
      <c r="K114" s="144"/>
      <c r="L114" s="145"/>
    </row>
    <row r="115" spans="1:12" s="143" customFormat="1" x14ac:dyDescent="0.2">
      <c r="A115" s="122"/>
      <c r="B115" s="240" t="s">
        <v>187</v>
      </c>
      <c r="C115" s="122"/>
      <c r="D115" s="126"/>
      <c r="E115" s="204"/>
      <c r="F115" s="157"/>
      <c r="G115" s="137"/>
      <c r="I115" s="139"/>
      <c r="J115" s="93">
        <f t="shared" si="14"/>
        <v>0</v>
      </c>
      <c r="K115" s="144"/>
      <c r="L115" s="145"/>
    </row>
    <row r="116" spans="1:12" s="143" customFormat="1" x14ac:dyDescent="0.2">
      <c r="A116" s="241"/>
      <c r="B116" s="125" t="s">
        <v>36</v>
      </c>
      <c r="C116" s="241"/>
      <c r="D116" s="242"/>
      <c r="E116" s="204"/>
      <c r="F116" s="157"/>
      <c r="G116" s="137">
        <f>SUM(G105:G115)</f>
        <v>6330.3399999999992</v>
      </c>
      <c r="I116" s="139"/>
      <c r="J116" s="93">
        <f t="shared" si="14"/>
        <v>0</v>
      </c>
      <c r="K116" s="144"/>
      <c r="L116" s="145"/>
    </row>
    <row r="117" spans="1:12" s="143" customFormat="1" x14ac:dyDescent="0.2">
      <c r="A117" s="117">
        <v>16</v>
      </c>
      <c r="B117" s="179" t="s">
        <v>160</v>
      </c>
      <c r="C117" s="119"/>
      <c r="D117" s="126"/>
      <c r="E117" s="156"/>
      <c r="F117" s="156"/>
      <c r="G117" s="121"/>
      <c r="I117" s="139"/>
      <c r="J117" s="93">
        <f t="shared" si="14"/>
        <v>0</v>
      </c>
      <c r="K117" s="144"/>
      <c r="L117" s="145"/>
    </row>
    <row r="118" spans="1:12" s="143" customFormat="1" x14ac:dyDescent="0.2">
      <c r="A118" s="147" t="s">
        <v>288</v>
      </c>
      <c r="B118" s="123" t="s">
        <v>188</v>
      </c>
      <c r="C118" s="122" t="s">
        <v>1</v>
      </c>
      <c r="D118" s="158">
        <v>107.65</v>
      </c>
      <c r="E118" s="156">
        <v>1.45</v>
      </c>
      <c r="F118" s="158">
        <f t="shared" ref="F118" si="30">ROUND(E118*$G$2,2)</f>
        <v>1.81</v>
      </c>
      <c r="G118" s="121">
        <f t="shared" ref="G118" si="31">ROUND(F118*D118,2)</f>
        <v>194.85</v>
      </c>
      <c r="I118" s="139"/>
      <c r="J118" s="93">
        <f t="shared" si="14"/>
        <v>-1.2542499999999999</v>
      </c>
      <c r="K118" s="144"/>
      <c r="L118" s="145"/>
    </row>
    <row r="119" spans="1:12" s="143" customFormat="1" x14ac:dyDescent="0.2">
      <c r="A119" s="136"/>
      <c r="B119" s="125" t="s">
        <v>36</v>
      </c>
      <c r="C119" s="136"/>
      <c r="D119" s="146"/>
      <c r="E119" s="157"/>
      <c r="F119" s="157"/>
      <c r="G119" s="137">
        <f>SUM(G118)</f>
        <v>194.85</v>
      </c>
      <c r="I119" s="139"/>
      <c r="J119" s="93">
        <f t="shared" si="14"/>
        <v>0</v>
      </c>
      <c r="K119" s="144"/>
      <c r="L119" s="145"/>
    </row>
    <row r="120" spans="1:12" s="82" customFormat="1" ht="12" customHeight="1" x14ac:dyDescent="0.2">
      <c r="A120" s="131"/>
      <c r="B120" s="131" t="s">
        <v>37</v>
      </c>
      <c r="C120" s="131"/>
      <c r="D120" s="131"/>
      <c r="E120" s="131"/>
      <c r="F120" s="131"/>
      <c r="G120" s="202">
        <f>SUM(G119+G116+G99+G91+G80+G75+G69+G53+G49+G45+G36+G28+G20+G17+G12+G103)</f>
        <v>111018.18000000002</v>
      </c>
      <c r="I120" s="134"/>
      <c r="J120" s="93"/>
      <c r="L120" s="94"/>
    </row>
    <row r="121" spans="1:12" s="96" customFormat="1" x14ac:dyDescent="0.2">
      <c r="A121" s="78"/>
      <c r="B121" s="77"/>
      <c r="C121" s="78"/>
      <c r="D121" s="79"/>
      <c r="E121" s="150"/>
      <c r="F121" s="150"/>
      <c r="G121" s="97"/>
      <c r="I121" s="134"/>
      <c r="J121" s="93"/>
      <c r="L121" s="94"/>
    </row>
    <row r="122" spans="1:12" s="96" customFormat="1" x14ac:dyDescent="0.2">
      <c r="A122" s="109"/>
      <c r="B122" s="111"/>
      <c r="C122" s="109"/>
      <c r="D122" s="99"/>
      <c r="E122" s="159"/>
      <c r="F122" s="223"/>
      <c r="G122" s="97"/>
      <c r="H122" s="255"/>
      <c r="I122" s="134"/>
      <c r="J122" s="93"/>
      <c r="L122" s="94"/>
    </row>
    <row r="123" spans="1:12" s="96" customFormat="1" x14ac:dyDescent="0.2">
      <c r="A123" s="78"/>
      <c r="B123" s="262" t="s">
        <v>295</v>
      </c>
      <c r="C123" s="78"/>
      <c r="D123" s="79"/>
      <c r="E123" s="150"/>
      <c r="F123" s="150"/>
      <c r="G123" s="97"/>
      <c r="I123" s="134"/>
      <c r="J123" s="93"/>
      <c r="L123" s="94"/>
    </row>
    <row r="124" spans="1:12" s="96" customFormat="1" ht="14.25" hidden="1" customHeight="1" x14ac:dyDescent="0.3">
      <c r="A124" s="78"/>
      <c r="B124" s="263" t="s">
        <v>133</v>
      </c>
      <c r="C124" s="263"/>
      <c r="D124" s="180"/>
      <c r="E124" s="200"/>
      <c r="F124" s="201"/>
      <c r="G124" s="201"/>
      <c r="H124" s="201"/>
      <c r="I124" s="134"/>
      <c r="J124" s="93"/>
      <c r="L124" s="94"/>
    </row>
    <row r="125" spans="1:12" s="82" customFormat="1" ht="12.75" hidden="1" customHeight="1" x14ac:dyDescent="0.2">
      <c r="A125" s="78"/>
      <c r="B125" s="264" t="s">
        <v>134</v>
      </c>
      <c r="C125" s="264"/>
      <c r="D125" s="264"/>
      <c r="E125" s="264"/>
      <c r="F125" s="264"/>
      <c r="G125" s="264"/>
      <c r="H125" s="203"/>
      <c r="I125" s="134"/>
      <c r="J125" s="93"/>
      <c r="L125" s="83"/>
    </row>
    <row r="126" spans="1:12" s="82" customFormat="1" hidden="1" x14ac:dyDescent="0.2">
      <c r="A126" s="78"/>
      <c r="B126" s="264"/>
      <c r="C126" s="264"/>
      <c r="D126" s="264"/>
      <c r="E126" s="264"/>
      <c r="F126" s="264"/>
      <c r="G126" s="264"/>
      <c r="H126" s="203"/>
      <c r="I126" s="134"/>
      <c r="J126" s="93"/>
      <c r="L126" s="83"/>
    </row>
    <row r="127" spans="1:12" s="82" customFormat="1" hidden="1" x14ac:dyDescent="0.2">
      <c r="A127" s="78"/>
      <c r="B127" s="77"/>
      <c r="C127" s="78"/>
      <c r="D127" s="79"/>
      <c r="E127" s="150"/>
      <c r="F127" s="150"/>
      <c r="G127" s="97"/>
      <c r="I127" s="134"/>
      <c r="J127" s="93"/>
      <c r="L127" s="97"/>
    </row>
    <row r="128" spans="1:12" s="82" customFormat="1" hidden="1" x14ac:dyDescent="0.2">
      <c r="A128" s="229" t="s">
        <v>139</v>
      </c>
      <c r="B128" s="224" t="s">
        <v>213</v>
      </c>
      <c r="C128" s="78"/>
      <c r="D128" s="79"/>
      <c r="E128" s="150"/>
      <c r="F128" s="150"/>
      <c r="G128" s="97"/>
      <c r="I128" s="134"/>
      <c r="J128" s="93"/>
      <c r="L128" s="97"/>
    </row>
    <row r="129" spans="1:12" s="82" customFormat="1" hidden="1" x14ac:dyDescent="0.2">
      <c r="A129" s="78"/>
      <c r="B129" s="110" t="s">
        <v>214</v>
      </c>
      <c r="C129" s="221">
        <v>6.7</v>
      </c>
      <c r="D129" s="102" t="s">
        <v>1</v>
      </c>
      <c r="E129" s="231" t="s">
        <v>162</v>
      </c>
      <c r="F129" s="150"/>
      <c r="G129" s="97"/>
      <c r="I129" s="134"/>
      <c r="J129" s="93"/>
      <c r="L129" s="97"/>
    </row>
    <row r="130" spans="1:12" s="82" customFormat="1" hidden="1" x14ac:dyDescent="0.2">
      <c r="A130" s="78"/>
      <c r="B130" s="110" t="s">
        <v>164</v>
      </c>
      <c r="C130" s="221">
        <v>9.69</v>
      </c>
      <c r="D130" s="102" t="s">
        <v>1</v>
      </c>
      <c r="E130" s="232" t="s">
        <v>163</v>
      </c>
      <c r="F130" s="150"/>
      <c r="G130" s="97"/>
      <c r="I130" s="134"/>
      <c r="J130" s="93"/>
      <c r="L130" s="97"/>
    </row>
    <row r="131" spans="1:12" s="82" customFormat="1" hidden="1" x14ac:dyDescent="0.2">
      <c r="A131" s="78"/>
      <c r="B131" s="110" t="s">
        <v>192</v>
      </c>
      <c r="C131" s="221">
        <v>22.95</v>
      </c>
      <c r="D131" s="102" t="s">
        <v>1</v>
      </c>
      <c r="E131" s="232" t="s">
        <v>191</v>
      </c>
      <c r="F131" s="150"/>
      <c r="G131" s="97"/>
      <c r="I131" s="134"/>
      <c r="J131" s="93"/>
      <c r="L131" s="97"/>
    </row>
    <row r="132" spans="1:12" s="82" customFormat="1" hidden="1" x14ac:dyDescent="0.2">
      <c r="A132" s="78"/>
      <c r="B132" s="207" t="s">
        <v>147</v>
      </c>
      <c r="C132" s="230">
        <f>SUM(C129:C131)</f>
        <v>39.340000000000003</v>
      </c>
      <c r="D132" s="233" t="s">
        <v>1</v>
      </c>
      <c r="E132" s="150"/>
      <c r="F132" s="150"/>
      <c r="G132" s="97"/>
      <c r="I132" s="134"/>
      <c r="J132" s="93"/>
      <c r="L132" s="97"/>
    </row>
    <row r="133" spans="1:12" s="82" customFormat="1" hidden="1" x14ac:dyDescent="0.2">
      <c r="A133" s="78"/>
      <c r="B133" s="209"/>
      <c r="C133" s="78"/>
      <c r="D133" s="79"/>
      <c r="E133" s="150"/>
      <c r="F133" s="150"/>
      <c r="G133" s="97"/>
      <c r="I133" s="134"/>
      <c r="J133" s="93"/>
      <c r="L133" s="97"/>
    </row>
    <row r="134" spans="1:12" s="82" customFormat="1" hidden="1" x14ac:dyDescent="0.2">
      <c r="A134" s="219" t="s">
        <v>15</v>
      </c>
      <c r="B134" s="209" t="s">
        <v>146</v>
      </c>
      <c r="C134" s="96"/>
      <c r="D134" s="96"/>
      <c r="E134" s="159"/>
      <c r="F134" s="159"/>
      <c r="G134" s="97"/>
      <c r="I134" s="134"/>
      <c r="J134" s="93"/>
      <c r="L134" s="94"/>
    </row>
    <row r="135" spans="1:12" s="82" customFormat="1" hidden="1" x14ac:dyDescent="0.2">
      <c r="B135" s="191" t="s">
        <v>151</v>
      </c>
      <c r="C135" s="213">
        <v>70</v>
      </c>
      <c r="D135" s="106" t="s">
        <v>1</v>
      </c>
      <c r="E135" s="159"/>
      <c r="F135" s="159"/>
      <c r="G135" s="97"/>
      <c r="I135" s="134"/>
      <c r="J135" s="93"/>
      <c r="L135" s="94"/>
    </row>
    <row r="136" spans="1:12" s="82" customFormat="1" hidden="1" x14ac:dyDescent="0.2">
      <c r="B136" s="191" t="s">
        <v>190</v>
      </c>
      <c r="C136" s="213">
        <v>12</v>
      </c>
      <c r="D136" s="106" t="s">
        <v>1</v>
      </c>
      <c r="E136" s="159"/>
      <c r="F136" s="159"/>
      <c r="G136" s="97"/>
      <c r="I136" s="134"/>
      <c r="J136" s="93"/>
      <c r="L136" s="94"/>
    </row>
    <row r="137" spans="1:12" s="82" customFormat="1" ht="12" hidden="1" customHeight="1" x14ac:dyDescent="0.2">
      <c r="A137" s="81"/>
      <c r="B137" s="191" t="s">
        <v>189</v>
      </c>
      <c r="C137" s="213">
        <v>9</v>
      </c>
      <c r="D137" s="106" t="s">
        <v>1</v>
      </c>
      <c r="E137" s="159"/>
      <c r="F137" s="159"/>
      <c r="G137" s="97"/>
      <c r="I137" s="134"/>
      <c r="J137" s="93"/>
      <c r="L137" s="94"/>
    </row>
    <row r="138" spans="1:12" s="82" customFormat="1" ht="12" hidden="1" customHeight="1" x14ac:dyDescent="0.2">
      <c r="A138" s="81"/>
      <c r="B138" s="207" t="s">
        <v>147</v>
      </c>
      <c r="C138" s="227">
        <f>SUM(C135:C137)</f>
        <v>91</v>
      </c>
      <c r="D138" s="215"/>
      <c r="E138" s="159"/>
      <c r="F138" s="159"/>
      <c r="G138" s="97"/>
      <c r="I138" s="134"/>
      <c r="J138" s="93"/>
      <c r="L138" s="94"/>
    </row>
    <row r="139" spans="1:12" s="82" customFormat="1" hidden="1" x14ac:dyDescent="0.2">
      <c r="A139" s="78"/>
      <c r="B139" s="191"/>
      <c r="C139" s="221"/>
      <c r="D139" s="79"/>
      <c r="E139" s="150"/>
      <c r="F139" s="150"/>
      <c r="G139" s="97"/>
      <c r="I139" s="134"/>
      <c r="J139" s="93"/>
      <c r="L139" s="97"/>
    </row>
    <row r="140" spans="1:12" s="82" customFormat="1" hidden="1" x14ac:dyDescent="0.2">
      <c r="A140" s="135" t="s">
        <v>69</v>
      </c>
      <c r="B140" s="220" t="s">
        <v>155</v>
      </c>
      <c r="C140" s="78"/>
      <c r="D140" s="79"/>
      <c r="E140" s="150"/>
      <c r="F140" s="150"/>
      <c r="G140" s="97"/>
      <c r="I140" s="134"/>
      <c r="J140" s="93"/>
      <c r="L140" s="97"/>
    </row>
    <row r="141" spans="1:12" s="82" customFormat="1" hidden="1" x14ac:dyDescent="0.2">
      <c r="A141" s="78"/>
      <c r="B141" s="191" t="s">
        <v>156</v>
      </c>
      <c r="C141" s="221">
        <v>25</v>
      </c>
      <c r="D141" s="79"/>
      <c r="E141" s="150"/>
      <c r="F141" s="150"/>
      <c r="G141" s="97"/>
      <c r="I141" s="134"/>
      <c r="J141" s="93"/>
      <c r="L141" s="97"/>
    </row>
    <row r="142" spans="1:12" hidden="1" x14ac:dyDescent="0.2">
      <c r="A142" s="81"/>
      <c r="B142" s="207"/>
      <c r="C142" s="214">
        <f>SUM(C135:C137)</f>
        <v>91</v>
      </c>
      <c r="D142" s="234" t="s">
        <v>1</v>
      </c>
      <c r="E142" s="159"/>
      <c r="F142" s="159"/>
      <c r="G142" s="116"/>
      <c r="I142" s="134"/>
      <c r="J142" s="93"/>
      <c r="K142" s="82"/>
      <c r="L142" s="94"/>
    </row>
    <row r="143" spans="1:12" s="96" customFormat="1" hidden="1" x14ac:dyDescent="0.2">
      <c r="A143" s="198" t="s">
        <v>56</v>
      </c>
      <c r="B143" s="199" t="s">
        <v>89</v>
      </c>
      <c r="C143" s="196"/>
      <c r="D143" s="102"/>
      <c r="E143" s="150"/>
      <c r="F143" s="150"/>
      <c r="G143" s="97"/>
      <c r="I143" s="134"/>
      <c r="J143" s="93"/>
      <c r="K143" s="83"/>
      <c r="L143" s="94"/>
    </row>
    <row r="144" spans="1:12" s="96" customFormat="1" hidden="1" x14ac:dyDescent="0.2">
      <c r="A144" s="109"/>
      <c r="B144" s="39" t="s">
        <v>152</v>
      </c>
      <c r="C144" s="217">
        <v>367.19</v>
      </c>
      <c r="D144" s="97" t="s">
        <v>88</v>
      </c>
      <c r="F144" s="151"/>
      <c r="G144" s="97"/>
      <c r="I144" s="134"/>
      <c r="J144" s="93"/>
      <c r="L144" s="94"/>
    </row>
    <row r="145" spans="1:12" s="96" customFormat="1" hidden="1" x14ac:dyDescent="0.2">
      <c r="A145" s="109"/>
      <c r="B145" s="39" t="s">
        <v>153</v>
      </c>
      <c r="C145" s="217">
        <v>135</v>
      </c>
      <c r="D145" s="197" t="s">
        <v>87</v>
      </c>
      <c r="F145" s="151"/>
      <c r="G145" s="97"/>
      <c r="I145" s="134"/>
      <c r="J145" s="93"/>
      <c r="L145" s="94"/>
    </row>
    <row r="146" spans="1:12" s="96" customFormat="1" hidden="1" x14ac:dyDescent="0.2">
      <c r="A146" s="109"/>
      <c r="B146" s="207" t="s">
        <v>147</v>
      </c>
      <c r="C146" s="218">
        <f>SUM(C144:C145)</f>
        <v>502.19</v>
      </c>
      <c r="D146" s="97"/>
      <c r="E146" s="151"/>
      <c r="F146" s="151"/>
      <c r="G146" s="97"/>
      <c r="I146" s="134"/>
      <c r="J146" s="93"/>
      <c r="L146" s="94"/>
    </row>
    <row r="147" spans="1:12" s="96" customFormat="1" hidden="1" x14ac:dyDescent="0.2">
      <c r="A147" s="109"/>
      <c r="B147" s="207"/>
      <c r="C147" s="218"/>
      <c r="D147" s="97"/>
      <c r="E147" s="151"/>
      <c r="F147" s="151"/>
      <c r="G147" s="97"/>
      <c r="I147" s="134"/>
      <c r="J147" s="93"/>
      <c r="L147" s="94"/>
    </row>
    <row r="148" spans="1:12" s="82" customFormat="1" hidden="1" x14ac:dyDescent="0.2">
      <c r="A148" s="225" t="s">
        <v>80</v>
      </c>
      <c r="B148" s="224" t="s">
        <v>144</v>
      </c>
      <c r="C148" s="109"/>
      <c r="D148" s="223"/>
      <c r="E148" s="222"/>
      <c r="F148" s="223"/>
      <c r="G148" s="97"/>
      <c r="H148" s="191"/>
      <c r="I148" s="94"/>
      <c r="J148" s="93"/>
      <c r="L148" s="83"/>
    </row>
    <row r="149" spans="1:12" s="82" customFormat="1" hidden="1" x14ac:dyDescent="0.2">
      <c r="A149" s="81"/>
      <c r="B149" s="39" t="s">
        <v>176</v>
      </c>
      <c r="C149" s="216">
        <v>51.73</v>
      </c>
      <c r="D149" s="83"/>
      <c r="E149" s="151"/>
      <c r="F149" s="151"/>
      <c r="G149" s="97"/>
      <c r="I149" s="134"/>
      <c r="J149" s="93"/>
      <c r="L149" s="83"/>
    </row>
    <row r="150" spans="1:12" s="96" customFormat="1" hidden="1" x14ac:dyDescent="0.2">
      <c r="A150" s="209"/>
      <c r="B150" s="209"/>
      <c r="I150" s="134"/>
      <c r="J150" s="93"/>
      <c r="L150" s="94"/>
    </row>
    <row r="151" spans="1:12" s="82" customFormat="1" hidden="1" x14ac:dyDescent="0.2">
      <c r="B151" s="191" t="s">
        <v>215</v>
      </c>
      <c r="C151" s="210"/>
      <c r="D151" s="169"/>
      <c r="I151" s="134"/>
      <c r="J151" s="93"/>
      <c r="L151" s="97"/>
    </row>
    <row r="152" spans="1:12" s="82" customFormat="1" hidden="1" x14ac:dyDescent="0.2">
      <c r="B152" s="110" t="s">
        <v>216</v>
      </c>
      <c r="C152" s="109"/>
      <c r="D152" s="99"/>
      <c r="E152" s="159"/>
      <c r="F152" s="223"/>
      <c r="G152" s="97"/>
      <c r="H152" s="96"/>
      <c r="I152" s="134"/>
      <c r="J152" s="93"/>
      <c r="K152" s="96"/>
      <c r="L152" s="94"/>
    </row>
    <row r="153" spans="1:12" s="82" customFormat="1" ht="13.5" hidden="1" customHeight="1" x14ac:dyDescent="0.2">
      <c r="B153" s="39" t="s">
        <v>217</v>
      </c>
      <c r="C153" s="109"/>
      <c r="D153" s="99"/>
      <c r="E153" s="159"/>
      <c r="F153" s="223"/>
      <c r="G153" s="97"/>
      <c r="I153" s="134"/>
      <c r="J153" s="93"/>
      <c r="L153" s="83"/>
    </row>
    <row r="154" spans="1:12" s="82" customFormat="1" hidden="1" x14ac:dyDescent="0.2">
      <c r="A154" s="81"/>
      <c r="B154" s="110" t="s">
        <v>218</v>
      </c>
      <c r="C154" s="109"/>
      <c r="D154" s="99"/>
      <c r="E154" s="159"/>
      <c r="F154" s="223"/>
      <c r="G154" s="97"/>
      <c r="I154" s="134"/>
      <c r="J154" s="93"/>
      <c r="L154" s="94"/>
    </row>
    <row r="155" spans="1:12" s="82" customFormat="1" x14ac:dyDescent="0.2">
      <c r="A155" s="81"/>
      <c r="B155" s="261" t="s">
        <v>296</v>
      </c>
      <c r="C155" s="211"/>
      <c r="D155" s="83"/>
      <c r="E155" s="208"/>
      <c r="F155" s="151"/>
      <c r="G155" s="97"/>
      <c r="I155" s="134"/>
      <c r="J155" s="93"/>
      <c r="L155" s="97"/>
    </row>
    <row r="156" spans="1:12" s="96" customFormat="1" ht="15" customHeight="1" x14ac:dyDescent="0.2">
      <c r="A156" s="81"/>
      <c r="B156" s="39"/>
      <c r="C156" s="206"/>
      <c r="D156" s="83"/>
      <c r="E156" s="151"/>
      <c r="F156" s="151"/>
      <c r="G156" s="97"/>
      <c r="I156" s="134"/>
      <c r="J156" s="93"/>
      <c r="L156" s="94"/>
    </row>
    <row r="157" spans="1:12" s="82" customFormat="1" ht="14.25" customHeight="1" x14ac:dyDescent="0.2">
      <c r="A157" s="107"/>
      <c r="B157" s="108"/>
      <c r="C157" s="206"/>
      <c r="D157" s="99"/>
      <c r="E157" s="159"/>
      <c r="F157" s="159"/>
      <c r="G157" s="97"/>
      <c r="I157" s="134"/>
      <c r="J157" s="93"/>
      <c r="L157" s="94"/>
    </row>
    <row r="158" spans="1:12" s="95" customFormat="1" ht="14.25" customHeight="1" x14ac:dyDescent="0.2">
      <c r="A158" s="109"/>
      <c r="B158" s="110"/>
      <c r="C158" s="109"/>
      <c r="D158" s="97"/>
      <c r="E158" s="160"/>
      <c r="F158" s="160"/>
      <c r="G158" s="102"/>
      <c r="I158" s="134"/>
      <c r="J158" s="93"/>
      <c r="K158" s="96"/>
      <c r="L158" s="94"/>
    </row>
    <row r="159" spans="1:12" x14ac:dyDescent="0.2">
      <c r="A159" s="109"/>
      <c r="B159" s="111"/>
      <c r="C159" s="109"/>
      <c r="D159" s="97"/>
      <c r="E159" s="160"/>
      <c r="F159" s="160"/>
      <c r="G159" s="102"/>
      <c r="I159" s="134"/>
      <c r="J159" s="93"/>
      <c r="K159" s="82"/>
      <c r="L159" s="83"/>
    </row>
    <row r="160" spans="1:12" x14ac:dyDescent="0.2">
      <c r="A160" s="109"/>
      <c r="B160" s="111"/>
      <c r="C160" s="109"/>
      <c r="D160" s="99"/>
      <c r="E160" s="159"/>
      <c r="F160" s="159"/>
      <c r="G160" s="102"/>
      <c r="I160" s="134"/>
      <c r="J160" s="93"/>
      <c r="K160" s="82"/>
      <c r="L160" s="97"/>
    </row>
    <row r="161" spans="1:12" x14ac:dyDescent="0.2">
      <c r="A161" s="109"/>
      <c r="B161" s="110"/>
      <c r="C161" s="109"/>
      <c r="D161" s="99"/>
      <c r="E161" s="159"/>
      <c r="F161" s="159"/>
      <c r="G161" s="102"/>
      <c r="I161" s="134"/>
      <c r="J161" s="93"/>
      <c r="K161" s="82"/>
      <c r="L161" s="97"/>
    </row>
    <row r="162" spans="1:12" s="95" customFormat="1" x14ac:dyDescent="0.2">
      <c r="A162" s="112"/>
      <c r="B162" s="113"/>
      <c r="C162" s="112"/>
      <c r="D162" s="97"/>
      <c r="E162" s="159"/>
      <c r="F162" s="159"/>
      <c r="G162" s="102"/>
      <c r="I162" s="134"/>
      <c r="J162" s="93"/>
      <c r="K162" s="96"/>
      <c r="L162" s="94"/>
    </row>
    <row r="163" spans="1:12" ht="11.25" customHeight="1" x14ac:dyDescent="0.2">
      <c r="A163" s="114"/>
      <c r="B163" s="115"/>
      <c r="C163" s="114"/>
      <c r="D163" s="83"/>
      <c r="E163" s="159"/>
      <c r="F163" s="159"/>
      <c r="G163" s="102"/>
      <c r="I163" s="134"/>
      <c r="J163" s="93"/>
      <c r="K163" s="82"/>
      <c r="L163" s="94"/>
    </row>
    <row r="164" spans="1:12" x14ac:dyDescent="0.2">
      <c r="A164" s="81"/>
      <c r="B164" s="82"/>
      <c r="C164" s="81"/>
      <c r="D164" s="83"/>
      <c r="E164" s="151"/>
      <c r="F164" s="151"/>
      <c r="G164" s="102"/>
      <c r="I164" s="134"/>
      <c r="J164" s="93"/>
      <c r="K164" s="82"/>
      <c r="L164" s="94"/>
    </row>
    <row r="165" spans="1:12" ht="13.5" customHeight="1" x14ac:dyDescent="0.2">
      <c r="A165" s="81"/>
      <c r="B165" s="82"/>
      <c r="C165" s="81"/>
      <c r="D165" s="83"/>
      <c r="E165" s="151"/>
      <c r="F165" s="151"/>
      <c r="G165" s="102"/>
      <c r="I165" s="134"/>
      <c r="J165" s="93"/>
      <c r="K165" s="82"/>
      <c r="L165" s="94"/>
    </row>
    <row r="166" spans="1:12" x14ac:dyDescent="0.2">
      <c r="G166" s="102"/>
      <c r="I166" s="134"/>
      <c r="J166" s="93"/>
      <c r="K166" s="82"/>
      <c r="L166" s="94"/>
    </row>
    <row r="167" spans="1:12" x14ac:dyDescent="0.2">
      <c r="G167" s="102"/>
      <c r="I167" s="134"/>
      <c r="J167" s="93"/>
      <c r="K167" s="82"/>
      <c r="L167" s="94"/>
    </row>
    <row r="168" spans="1:12" x14ac:dyDescent="0.2">
      <c r="G168" s="102"/>
      <c r="I168" s="134"/>
      <c r="J168" s="93"/>
      <c r="K168" s="82"/>
      <c r="L168" s="97"/>
    </row>
    <row r="169" spans="1:12" s="95" customFormat="1" x14ac:dyDescent="0.2">
      <c r="A169" s="78"/>
      <c r="B169" s="77"/>
      <c r="C169" s="78"/>
      <c r="D169" s="79"/>
      <c r="E169" s="150"/>
      <c r="F169" s="150"/>
      <c r="G169" s="102"/>
      <c r="I169" s="134"/>
      <c r="J169" s="93"/>
      <c r="K169" s="96"/>
      <c r="L169" s="94"/>
    </row>
    <row r="170" spans="1:12" s="95" customFormat="1" x14ac:dyDescent="0.2">
      <c r="A170" s="78"/>
      <c r="B170" s="77"/>
      <c r="C170" s="78"/>
      <c r="D170" s="79"/>
      <c r="E170" s="150"/>
      <c r="F170" s="150"/>
      <c r="G170" s="102"/>
      <c r="I170" s="134"/>
      <c r="J170" s="93"/>
      <c r="K170" s="96"/>
      <c r="L170" s="94"/>
    </row>
    <row r="171" spans="1:12" x14ac:dyDescent="0.2">
      <c r="G171" s="102"/>
      <c r="I171" s="134"/>
      <c r="J171" s="93"/>
      <c r="K171" s="82"/>
      <c r="L171" s="94"/>
    </row>
    <row r="172" spans="1:12" x14ac:dyDescent="0.2">
      <c r="G172" s="102"/>
      <c r="I172" s="134"/>
      <c r="J172" s="93"/>
      <c r="K172" s="82"/>
      <c r="L172" s="94"/>
    </row>
    <row r="173" spans="1:12" s="95" customFormat="1" x14ac:dyDescent="0.2">
      <c r="A173" s="78"/>
      <c r="B173" s="77"/>
      <c r="C173" s="78"/>
      <c r="D173" s="79"/>
      <c r="E173" s="150"/>
      <c r="F173" s="150"/>
      <c r="G173" s="102"/>
      <c r="I173" s="134"/>
      <c r="J173" s="93"/>
      <c r="K173" s="96"/>
      <c r="L173" s="94"/>
    </row>
    <row r="174" spans="1:12" s="95" customFormat="1" x14ac:dyDescent="0.2">
      <c r="A174" s="78"/>
      <c r="B174" s="77"/>
      <c r="C174" s="78"/>
      <c r="D174" s="79"/>
      <c r="E174" s="150"/>
      <c r="F174" s="150"/>
      <c r="G174" s="102"/>
      <c r="I174" s="134"/>
      <c r="J174" s="93"/>
      <c r="K174" s="96"/>
      <c r="L174" s="94"/>
    </row>
    <row r="175" spans="1:12" s="95" customFormat="1" x14ac:dyDescent="0.2">
      <c r="A175" s="78"/>
      <c r="B175" s="77"/>
      <c r="C175" s="78"/>
      <c r="D175" s="79"/>
      <c r="E175" s="150"/>
      <c r="F175" s="150"/>
      <c r="G175" s="102"/>
      <c r="I175" s="134"/>
      <c r="J175" s="93"/>
      <c r="K175" s="96"/>
      <c r="L175" s="94"/>
    </row>
    <row r="176" spans="1:12" x14ac:dyDescent="0.2">
      <c r="G176" s="102"/>
      <c r="I176" s="134"/>
      <c r="J176" s="93"/>
      <c r="K176" s="82"/>
      <c r="L176" s="97"/>
    </row>
    <row r="177" spans="1:12" s="95" customFormat="1" x14ac:dyDescent="0.2">
      <c r="A177" s="78"/>
      <c r="B177" s="77"/>
      <c r="C177" s="78"/>
      <c r="D177" s="79"/>
      <c r="E177" s="150"/>
      <c r="F177" s="150"/>
      <c r="G177" s="102"/>
      <c r="I177" s="134"/>
      <c r="J177" s="93"/>
      <c r="K177" s="96"/>
      <c r="L177" s="94"/>
    </row>
    <row r="178" spans="1:12" s="95" customFormat="1" x14ac:dyDescent="0.2">
      <c r="A178" s="78"/>
      <c r="B178" s="77"/>
      <c r="C178" s="78"/>
      <c r="D178" s="79"/>
      <c r="E178" s="150"/>
      <c r="F178" s="150"/>
      <c r="G178" s="102"/>
      <c r="I178" s="134"/>
      <c r="J178" s="93"/>
      <c r="K178" s="96"/>
      <c r="L178" s="94"/>
    </row>
    <row r="179" spans="1:12" x14ac:dyDescent="0.2">
      <c r="G179" s="102"/>
      <c r="I179" s="134"/>
      <c r="J179" s="93"/>
      <c r="K179" s="82"/>
      <c r="L179" s="83"/>
    </row>
    <row r="180" spans="1:12" x14ac:dyDescent="0.2">
      <c r="G180" s="102"/>
      <c r="I180" s="134"/>
      <c r="J180" s="93"/>
      <c r="K180" s="82"/>
      <c r="L180" s="97"/>
    </row>
    <row r="181" spans="1:12" s="95" customFormat="1" x14ac:dyDescent="0.2">
      <c r="A181" s="78"/>
      <c r="B181" s="77"/>
      <c r="C181" s="78"/>
      <c r="D181" s="79"/>
      <c r="E181" s="150"/>
      <c r="F181" s="150"/>
      <c r="G181" s="102"/>
      <c r="I181" s="134"/>
      <c r="J181" s="93"/>
      <c r="K181" s="96"/>
      <c r="L181" s="94"/>
    </row>
    <row r="182" spans="1:12" s="95" customFormat="1" x14ac:dyDescent="0.2">
      <c r="A182" s="78"/>
      <c r="B182" s="77"/>
      <c r="C182" s="78"/>
      <c r="D182" s="79"/>
      <c r="E182" s="150"/>
      <c r="F182" s="150"/>
      <c r="G182" s="102"/>
      <c r="I182" s="134"/>
      <c r="J182" s="93"/>
      <c r="K182" s="96"/>
      <c r="L182" s="94"/>
    </row>
    <row r="183" spans="1:12" s="95" customFormat="1" x14ac:dyDescent="0.2">
      <c r="A183" s="78"/>
      <c r="B183" s="77"/>
      <c r="C183" s="78"/>
      <c r="D183" s="79"/>
      <c r="E183" s="150"/>
      <c r="F183" s="150"/>
      <c r="G183" s="102"/>
      <c r="I183" s="134"/>
      <c r="J183" s="93"/>
      <c r="K183" s="96"/>
      <c r="L183" s="94"/>
    </row>
    <row r="184" spans="1:12" s="95" customFormat="1" x14ac:dyDescent="0.2">
      <c r="A184" s="78"/>
      <c r="B184" s="77"/>
      <c r="C184" s="78"/>
      <c r="D184" s="79"/>
      <c r="E184" s="150"/>
      <c r="F184" s="150"/>
      <c r="G184" s="102"/>
      <c r="I184" s="134"/>
      <c r="J184" s="93"/>
      <c r="K184" s="96"/>
      <c r="L184" s="94"/>
    </row>
    <row r="185" spans="1:12" s="95" customFormat="1" x14ac:dyDescent="0.2">
      <c r="A185" s="78"/>
      <c r="B185" s="77"/>
      <c r="C185" s="78"/>
      <c r="D185" s="79"/>
      <c r="E185" s="150"/>
      <c r="F185" s="150"/>
      <c r="G185" s="102"/>
      <c r="I185" s="134"/>
      <c r="J185" s="93"/>
      <c r="K185" s="96"/>
      <c r="L185" s="94"/>
    </row>
    <row r="186" spans="1:12" s="95" customFormat="1" x14ac:dyDescent="0.2">
      <c r="A186" s="78"/>
      <c r="B186" s="77"/>
      <c r="C186" s="78"/>
      <c r="D186" s="79"/>
      <c r="E186" s="150"/>
      <c r="F186" s="150"/>
      <c r="G186" s="102"/>
      <c r="I186" s="134"/>
      <c r="J186" s="93"/>
      <c r="K186" s="96"/>
      <c r="L186" s="94"/>
    </row>
    <row r="187" spans="1:12" x14ac:dyDescent="0.2">
      <c r="G187" s="102"/>
      <c r="I187" s="134"/>
      <c r="J187" s="93"/>
      <c r="K187" s="82"/>
      <c r="L187" s="83"/>
    </row>
    <row r="188" spans="1:12" x14ac:dyDescent="0.2">
      <c r="G188" s="102"/>
      <c r="I188" s="134"/>
      <c r="J188" s="93"/>
      <c r="K188" s="82"/>
      <c r="L188" s="83"/>
    </row>
    <row r="189" spans="1:12" x14ac:dyDescent="0.2">
      <c r="G189" s="102"/>
      <c r="I189" s="134"/>
      <c r="J189" s="93"/>
      <c r="K189" s="82"/>
      <c r="L189" s="83"/>
    </row>
    <row r="190" spans="1:12" x14ac:dyDescent="0.2">
      <c r="G190" s="102"/>
      <c r="I190" s="134"/>
      <c r="J190" s="93"/>
      <c r="K190" s="82"/>
      <c r="L190" s="83"/>
    </row>
    <row r="191" spans="1:12" x14ac:dyDescent="0.2">
      <c r="G191" s="102"/>
      <c r="I191" s="134"/>
      <c r="J191" s="93"/>
      <c r="K191" s="82"/>
      <c r="L191" s="83"/>
    </row>
    <row r="192" spans="1:12" x14ac:dyDescent="0.2">
      <c r="G192" s="102"/>
      <c r="I192" s="134"/>
      <c r="J192" s="93"/>
      <c r="K192" s="82"/>
      <c r="L192" s="83"/>
    </row>
    <row r="193" spans="1:12" x14ac:dyDescent="0.2">
      <c r="G193" s="102"/>
      <c r="I193" s="134"/>
      <c r="J193" s="93"/>
      <c r="K193" s="82"/>
      <c r="L193" s="83"/>
    </row>
    <row r="194" spans="1:12" x14ac:dyDescent="0.2">
      <c r="G194" s="102"/>
      <c r="I194" s="134"/>
      <c r="J194" s="93"/>
      <c r="K194" s="82"/>
      <c r="L194" s="97"/>
    </row>
    <row r="195" spans="1:12" s="95" customFormat="1" x14ac:dyDescent="0.2">
      <c r="A195" s="78"/>
      <c r="B195" s="77"/>
      <c r="C195" s="78"/>
      <c r="D195" s="79"/>
      <c r="E195" s="150"/>
      <c r="F195" s="150"/>
      <c r="G195" s="102"/>
      <c r="I195" s="134"/>
      <c r="J195" s="93"/>
      <c r="K195" s="96"/>
      <c r="L195" s="94"/>
    </row>
    <row r="196" spans="1:12" x14ac:dyDescent="0.2">
      <c r="G196" s="102"/>
      <c r="I196" s="134"/>
      <c r="J196" s="93"/>
      <c r="K196" s="82"/>
      <c r="L196" s="83"/>
    </row>
    <row r="197" spans="1:12" x14ac:dyDescent="0.2">
      <c r="G197" s="102"/>
      <c r="I197" s="134"/>
      <c r="J197" s="93"/>
      <c r="K197" s="82"/>
      <c r="L197" s="83"/>
    </row>
    <row r="198" spans="1:12" s="95" customFormat="1" x14ac:dyDescent="0.2">
      <c r="A198" s="78"/>
      <c r="B198" s="77"/>
      <c r="C198" s="78"/>
      <c r="D198" s="79"/>
      <c r="E198" s="150"/>
      <c r="F198" s="150"/>
      <c r="G198" s="102"/>
      <c r="I198" s="98"/>
      <c r="J198" s="96"/>
      <c r="K198" s="96"/>
      <c r="L198" s="99"/>
    </row>
    <row r="199" spans="1:12" x14ac:dyDescent="0.2">
      <c r="G199" s="102"/>
      <c r="I199" s="93"/>
      <c r="J199" s="82"/>
      <c r="K199" s="82"/>
      <c r="L199" s="97"/>
    </row>
    <row r="200" spans="1:12" x14ac:dyDescent="0.2">
      <c r="G200" s="102"/>
      <c r="I200" s="93"/>
      <c r="J200" s="82"/>
      <c r="K200" s="82"/>
      <c r="L200" s="97"/>
    </row>
    <row r="201" spans="1:12" x14ac:dyDescent="0.2">
      <c r="G201" s="102"/>
      <c r="I201" s="82"/>
      <c r="J201" s="82"/>
      <c r="K201" s="82"/>
      <c r="L201" s="83"/>
    </row>
    <row r="202" spans="1:12" ht="7.5" customHeight="1" x14ac:dyDescent="0.2">
      <c r="G202" s="102"/>
      <c r="I202" s="82"/>
      <c r="J202" s="82"/>
      <c r="K202" s="82"/>
      <c r="L202" s="83"/>
    </row>
    <row r="203" spans="1:12" x14ac:dyDescent="0.2">
      <c r="G203" s="102"/>
      <c r="I203" s="82"/>
      <c r="J203" s="82"/>
      <c r="K203" s="82"/>
      <c r="L203" s="83"/>
    </row>
    <row r="204" spans="1:12" x14ac:dyDescent="0.2">
      <c r="G204" s="102"/>
      <c r="I204" s="82"/>
      <c r="J204" s="82"/>
      <c r="K204" s="82"/>
      <c r="L204" s="83"/>
    </row>
    <row r="205" spans="1:12" x14ac:dyDescent="0.2">
      <c r="G205" s="102"/>
      <c r="I205" s="82"/>
      <c r="J205" s="82"/>
      <c r="K205" s="82"/>
      <c r="L205" s="83"/>
    </row>
    <row r="206" spans="1:12" x14ac:dyDescent="0.2">
      <c r="G206" s="102"/>
      <c r="I206" s="82"/>
      <c r="J206" s="82"/>
      <c r="K206" s="82"/>
      <c r="L206" s="83"/>
    </row>
    <row r="207" spans="1:12" x14ac:dyDescent="0.2">
      <c r="G207" s="102"/>
      <c r="I207" s="82"/>
      <c r="J207" s="82"/>
      <c r="K207" s="82"/>
      <c r="L207" s="83"/>
    </row>
    <row r="208" spans="1:12" x14ac:dyDescent="0.2">
      <c r="G208" s="102"/>
      <c r="I208" s="82"/>
      <c r="J208" s="82"/>
      <c r="K208" s="82"/>
      <c r="L208" s="83"/>
    </row>
    <row r="209" spans="7:12" x14ac:dyDescent="0.2">
      <c r="G209" s="102"/>
      <c r="I209" s="82"/>
      <c r="J209" s="82"/>
      <c r="K209" s="82"/>
      <c r="L209" s="83"/>
    </row>
    <row r="210" spans="7:12" x14ac:dyDescent="0.2">
      <c r="G210" s="102"/>
      <c r="I210" s="82"/>
      <c r="J210" s="82"/>
      <c r="K210" s="82"/>
      <c r="L210" s="83"/>
    </row>
    <row r="211" spans="7:12" x14ac:dyDescent="0.2">
      <c r="G211" s="102"/>
      <c r="I211" s="82"/>
      <c r="J211" s="82"/>
      <c r="K211" s="82"/>
      <c r="L211" s="83"/>
    </row>
    <row r="212" spans="7:12" x14ac:dyDescent="0.2">
      <c r="G212" s="102"/>
      <c r="I212" s="82"/>
      <c r="J212" s="82"/>
      <c r="K212" s="82"/>
      <c r="L212" s="83"/>
    </row>
    <row r="213" spans="7:12" x14ac:dyDescent="0.2">
      <c r="G213" s="102"/>
      <c r="I213" s="82"/>
      <c r="J213" s="82"/>
      <c r="K213" s="82"/>
      <c r="L213" s="83"/>
    </row>
    <row r="214" spans="7:12" x14ac:dyDescent="0.2">
      <c r="G214" s="102"/>
      <c r="I214" s="82"/>
      <c r="J214" s="82"/>
      <c r="K214" s="82"/>
      <c r="L214" s="83"/>
    </row>
    <row r="215" spans="7:12" x14ac:dyDescent="0.2">
      <c r="G215" s="102"/>
      <c r="I215" s="82"/>
      <c r="J215" s="82"/>
      <c r="K215" s="82"/>
      <c r="L215" s="83"/>
    </row>
    <row r="216" spans="7:12" x14ac:dyDescent="0.2">
      <c r="G216" s="102"/>
      <c r="I216" s="82"/>
      <c r="J216" s="82"/>
      <c r="K216" s="82"/>
      <c r="L216" s="83"/>
    </row>
    <row r="217" spans="7:12" x14ac:dyDescent="0.2">
      <c r="G217" s="102"/>
      <c r="I217" s="82"/>
      <c r="J217" s="82"/>
      <c r="K217" s="82"/>
      <c r="L217" s="83"/>
    </row>
    <row r="218" spans="7:12" x14ac:dyDescent="0.2">
      <c r="G218" s="102"/>
      <c r="I218" s="82"/>
      <c r="J218" s="82"/>
      <c r="K218" s="82"/>
      <c r="L218" s="83"/>
    </row>
    <row r="219" spans="7:12" x14ac:dyDescent="0.2">
      <c r="G219" s="102"/>
      <c r="I219" s="82"/>
      <c r="J219" s="82"/>
      <c r="K219" s="82"/>
      <c r="L219" s="83"/>
    </row>
    <row r="220" spans="7:12" x14ac:dyDescent="0.2">
      <c r="G220" s="102"/>
      <c r="I220" s="82"/>
      <c r="J220" s="82"/>
      <c r="K220" s="82"/>
      <c r="L220" s="83"/>
    </row>
    <row r="221" spans="7:12" x14ac:dyDescent="0.2">
      <c r="G221" s="102"/>
      <c r="I221" s="82"/>
      <c r="J221" s="82"/>
      <c r="K221" s="82"/>
      <c r="L221" s="83"/>
    </row>
    <row r="222" spans="7:12" x14ac:dyDescent="0.2">
      <c r="G222" s="102"/>
      <c r="I222" s="82"/>
      <c r="J222" s="82"/>
      <c r="K222" s="82"/>
      <c r="L222" s="83"/>
    </row>
    <row r="223" spans="7:12" x14ac:dyDescent="0.2">
      <c r="G223" s="102"/>
      <c r="I223" s="82"/>
      <c r="J223" s="82"/>
      <c r="K223" s="82"/>
      <c r="L223" s="83"/>
    </row>
    <row r="224" spans="7:12" x14ac:dyDescent="0.2">
      <c r="I224" s="82"/>
      <c r="J224" s="82"/>
      <c r="K224" s="82"/>
      <c r="L224" s="83"/>
    </row>
    <row r="225" spans="9:12" x14ac:dyDescent="0.2">
      <c r="I225" s="82"/>
      <c r="J225" s="82"/>
      <c r="K225" s="82"/>
      <c r="L225" s="83"/>
    </row>
    <row r="226" spans="9:12" x14ac:dyDescent="0.2">
      <c r="I226" s="82"/>
      <c r="J226" s="82"/>
      <c r="K226" s="82"/>
      <c r="L226" s="83"/>
    </row>
    <row r="227" spans="9:12" x14ac:dyDescent="0.2">
      <c r="I227" s="82"/>
      <c r="J227" s="82"/>
      <c r="K227" s="82"/>
      <c r="L227" s="83"/>
    </row>
    <row r="228" spans="9:12" x14ac:dyDescent="0.2">
      <c r="I228" s="82"/>
      <c r="J228" s="82"/>
      <c r="K228" s="82"/>
      <c r="L228" s="83"/>
    </row>
    <row r="229" spans="9:12" x14ac:dyDescent="0.2">
      <c r="I229" s="82"/>
      <c r="J229" s="82"/>
      <c r="K229" s="82"/>
      <c r="L229" s="83"/>
    </row>
    <row r="230" spans="9:12" x14ac:dyDescent="0.2">
      <c r="I230" s="82"/>
      <c r="J230" s="82"/>
      <c r="K230" s="82"/>
      <c r="L230" s="83"/>
    </row>
    <row r="231" spans="9:12" x14ac:dyDescent="0.2">
      <c r="I231" s="82"/>
      <c r="J231" s="82"/>
      <c r="K231" s="82"/>
      <c r="L231" s="83"/>
    </row>
    <row r="232" spans="9:12" x14ac:dyDescent="0.2">
      <c r="I232" s="82"/>
      <c r="J232" s="82"/>
      <c r="K232" s="82"/>
      <c r="L232" s="83"/>
    </row>
    <row r="233" spans="9:12" x14ac:dyDescent="0.2">
      <c r="I233" s="82"/>
      <c r="J233" s="82"/>
      <c r="K233" s="82"/>
      <c r="L233" s="83"/>
    </row>
    <row r="234" spans="9:12" x14ac:dyDescent="0.2">
      <c r="I234" s="82"/>
      <c r="J234" s="82"/>
      <c r="K234" s="82"/>
      <c r="L234" s="83"/>
    </row>
    <row r="235" spans="9:12" x14ac:dyDescent="0.2">
      <c r="I235" s="82"/>
      <c r="J235" s="82"/>
      <c r="K235" s="82"/>
      <c r="L235" s="83"/>
    </row>
    <row r="236" spans="9:12" x14ac:dyDescent="0.2">
      <c r="I236" s="82"/>
      <c r="J236" s="82"/>
      <c r="K236" s="82"/>
      <c r="L236" s="83"/>
    </row>
    <row r="237" spans="9:12" x14ac:dyDescent="0.2">
      <c r="I237" s="82"/>
      <c r="J237" s="82"/>
      <c r="K237" s="82"/>
      <c r="L237" s="83"/>
    </row>
    <row r="238" spans="9:12" x14ac:dyDescent="0.2">
      <c r="I238" s="82"/>
      <c r="J238" s="82"/>
      <c r="K238" s="82"/>
      <c r="L238" s="83"/>
    </row>
    <row r="239" spans="9:12" x14ac:dyDescent="0.2">
      <c r="I239" s="82"/>
      <c r="J239" s="82"/>
      <c r="K239" s="82"/>
      <c r="L239" s="83"/>
    </row>
    <row r="240" spans="9:12" x14ac:dyDescent="0.2">
      <c r="I240" s="82"/>
      <c r="J240" s="82"/>
      <c r="K240" s="82"/>
      <c r="L240" s="83"/>
    </row>
    <row r="241" spans="9:12" x14ac:dyDescent="0.2">
      <c r="I241" s="82"/>
      <c r="J241" s="82"/>
      <c r="K241" s="82"/>
      <c r="L241" s="83"/>
    </row>
    <row r="242" spans="9:12" x14ac:dyDescent="0.2">
      <c r="I242" s="82"/>
      <c r="J242" s="82"/>
      <c r="K242" s="82"/>
      <c r="L242" s="83"/>
    </row>
    <row r="243" spans="9:12" x14ac:dyDescent="0.2">
      <c r="I243" s="82"/>
      <c r="J243" s="82"/>
      <c r="K243" s="82"/>
      <c r="L243" s="83"/>
    </row>
    <row r="244" spans="9:12" x14ac:dyDescent="0.2">
      <c r="I244" s="82"/>
      <c r="J244" s="82"/>
      <c r="K244" s="82"/>
      <c r="L244" s="83"/>
    </row>
    <row r="245" spans="9:12" x14ac:dyDescent="0.2">
      <c r="I245" s="82"/>
      <c r="J245" s="82"/>
      <c r="K245" s="82"/>
      <c r="L245" s="83"/>
    </row>
    <row r="246" spans="9:12" x14ac:dyDescent="0.2">
      <c r="I246" s="82"/>
      <c r="J246" s="82"/>
      <c r="K246" s="82"/>
      <c r="L246" s="83"/>
    </row>
    <row r="247" spans="9:12" x14ac:dyDescent="0.2">
      <c r="I247" s="82"/>
      <c r="J247" s="82"/>
      <c r="K247" s="82"/>
      <c r="L247" s="83"/>
    </row>
    <row r="248" spans="9:12" x14ac:dyDescent="0.2">
      <c r="I248" s="82"/>
      <c r="J248" s="82"/>
      <c r="K248" s="82"/>
      <c r="L248" s="83"/>
    </row>
    <row r="249" spans="9:12" x14ac:dyDescent="0.2">
      <c r="I249" s="82"/>
      <c r="J249" s="82"/>
      <c r="K249" s="82"/>
      <c r="L249" s="83"/>
    </row>
    <row r="250" spans="9:12" x14ac:dyDescent="0.2">
      <c r="I250" s="82"/>
      <c r="J250" s="82"/>
      <c r="K250" s="82"/>
      <c r="L250" s="83"/>
    </row>
    <row r="251" spans="9:12" x14ac:dyDescent="0.2">
      <c r="I251" s="82"/>
      <c r="J251" s="82"/>
      <c r="K251" s="82"/>
      <c r="L251" s="83"/>
    </row>
    <row r="252" spans="9:12" x14ac:dyDescent="0.2">
      <c r="I252" s="82"/>
      <c r="J252" s="82"/>
      <c r="K252" s="82"/>
      <c r="L252" s="83"/>
    </row>
    <row r="253" spans="9:12" x14ac:dyDescent="0.2">
      <c r="I253" s="82"/>
      <c r="J253" s="82"/>
      <c r="K253" s="82"/>
      <c r="L253" s="83"/>
    </row>
    <row r="254" spans="9:12" x14ac:dyDescent="0.2">
      <c r="I254" s="82"/>
      <c r="J254" s="82"/>
      <c r="K254" s="82"/>
      <c r="L254" s="83"/>
    </row>
    <row r="255" spans="9:12" x14ac:dyDescent="0.2">
      <c r="I255" s="82"/>
      <c r="J255" s="82"/>
      <c r="K255" s="82"/>
      <c r="L255" s="83"/>
    </row>
    <row r="256" spans="9:12" x14ac:dyDescent="0.2">
      <c r="I256" s="82"/>
      <c r="J256" s="82"/>
      <c r="K256" s="82"/>
      <c r="L256" s="83"/>
    </row>
    <row r="257" spans="9:12" x14ac:dyDescent="0.2">
      <c r="I257" s="82"/>
      <c r="J257" s="82"/>
      <c r="K257" s="82"/>
      <c r="L257" s="83"/>
    </row>
    <row r="258" spans="9:12" x14ac:dyDescent="0.2">
      <c r="I258" s="82"/>
      <c r="J258" s="82"/>
      <c r="K258" s="82"/>
      <c r="L258" s="83"/>
    </row>
    <row r="259" spans="9:12" x14ac:dyDescent="0.2">
      <c r="I259" s="82"/>
      <c r="J259" s="82"/>
      <c r="K259" s="82"/>
      <c r="L259" s="83"/>
    </row>
    <row r="260" spans="9:12" x14ac:dyDescent="0.2">
      <c r="I260" s="82"/>
      <c r="J260" s="82"/>
      <c r="K260" s="82"/>
      <c r="L260" s="83"/>
    </row>
    <row r="261" spans="9:12" x14ac:dyDescent="0.2">
      <c r="I261" s="82"/>
      <c r="J261" s="82"/>
      <c r="K261" s="82"/>
      <c r="L261" s="83"/>
    </row>
    <row r="262" spans="9:12" x14ac:dyDescent="0.2">
      <c r="I262" s="82"/>
      <c r="J262" s="82"/>
      <c r="K262" s="82"/>
      <c r="L262" s="83"/>
    </row>
    <row r="263" spans="9:12" x14ac:dyDescent="0.2">
      <c r="I263" s="82"/>
      <c r="J263" s="82"/>
      <c r="K263" s="82"/>
      <c r="L263" s="83"/>
    </row>
    <row r="264" spans="9:12" x14ac:dyDescent="0.2">
      <c r="I264" s="82"/>
      <c r="J264" s="82"/>
      <c r="K264" s="82"/>
      <c r="L264" s="83"/>
    </row>
    <row r="265" spans="9:12" x14ac:dyDescent="0.2">
      <c r="I265" s="82"/>
      <c r="J265" s="82"/>
      <c r="K265" s="82"/>
      <c r="L265" s="83"/>
    </row>
    <row r="266" spans="9:12" x14ac:dyDescent="0.2">
      <c r="I266" s="82"/>
      <c r="J266" s="82"/>
      <c r="K266" s="82"/>
      <c r="L266" s="83"/>
    </row>
    <row r="267" spans="9:12" x14ac:dyDescent="0.2">
      <c r="I267" s="82"/>
      <c r="J267" s="82"/>
      <c r="K267" s="82"/>
      <c r="L267" s="83"/>
    </row>
    <row r="268" spans="9:12" x14ac:dyDescent="0.2">
      <c r="I268" s="82"/>
      <c r="J268" s="82"/>
      <c r="K268" s="82"/>
      <c r="L268" s="83"/>
    </row>
    <row r="269" spans="9:12" x14ac:dyDescent="0.2">
      <c r="I269" s="82"/>
      <c r="J269" s="82"/>
      <c r="K269" s="82"/>
      <c r="L269" s="83"/>
    </row>
    <row r="270" spans="9:12" x14ac:dyDescent="0.2">
      <c r="I270" s="82"/>
      <c r="J270" s="82"/>
      <c r="K270" s="82"/>
      <c r="L270" s="83"/>
    </row>
    <row r="271" spans="9:12" x14ac:dyDescent="0.2">
      <c r="I271" s="82"/>
      <c r="J271" s="82"/>
      <c r="K271" s="82"/>
      <c r="L271" s="83"/>
    </row>
    <row r="272" spans="9:12" x14ac:dyDescent="0.2">
      <c r="I272" s="82"/>
      <c r="J272" s="82"/>
      <c r="K272" s="82"/>
      <c r="L272" s="83"/>
    </row>
    <row r="273" spans="9:12" x14ac:dyDescent="0.2">
      <c r="I273" s="82"/>
      <c r="J273" s="82"/>
      <c r="K273" s="82"/>
      <c r="L273" s="83"/>
    </row>
    <row r="274" spans="9:12" x14ac:dyDescent="0.2">
      <c r="I274" s="82"/>
      <c r="J274" s="82"/>
      <c r="K274" s="82"/>
      <c r="L274" s="83"/>
    </row>
    <row r="275" spans="9:12" x14ac:dyDescent="0.2">
      <c r="I275" s="82"/>
      <c r="J275" s="82"/>
      <c r="K275" s="82"/>
      <c r="L275" s="83"/>
    </row>
    <row r="276" spans="9:12" x14ac:dyDescent="0.2">
      <c r="I276" s="82"/>
      <c r="J276" s="82"/>
      <c r="K276" s="82"/>
      <c r="L276" s="83"/>
    </row>
    <row r="277" spans="9:12" x14ac:dyDescent="0.2">
      <c r="I277" s="82"/>
      <c r="J277" s="82"/>
      <c r="K277" s="82"/>
      <c r="L277" s="83"/>
    </row>
    <row r="278" spans="9:12" x14ac:dyDescent="0.2">
      <c r="I278" s="82"/>
      <c r="J278" s="82"/>
      <c r="K278" s="82"/>
      <c r="L278" s="83"/>
    </row>
    <row r="279" spans="9:12" x14ac:dyDescent="0.2">
      <c r="I279" s="82"/>
      <c r="J279" s="82"/>
      <c r="K279" s="82"/>
      <c r="L279" s="83"/>
    </row>
    <row r="280" spans="9:12" x14ac:dyDescent="0.2">
      <c r="I280" s="82"/>
      <c r="J280" s="82"/>
      <c r="K280" s="82"/>
      <c r="L280" s="83"/>
    </row>
    <row r="281" spans="9:12" x14ac:dyDescent="0.2">
      <c r="I281" s="82"/>
      <c r="J281" s="82"/>
      <c r="K281" s="82"/>
      <c r="L281" s="83"/>
    </row>
    <row r="282" spans="9:12" x14ac:dyDescent="0.2">
      <c r="I282" s="82"/>
      <c r="J282" s="82"/>
      <c r="K282" s="82"/>
      <c r="L282" s="83"/>
    </row>
    <row r="283" spans="9:12" x14ac:dyDescent="0.2">
      <c r="I283" s="82"/>
      <c r="J283" s="82"/>
      <c r="K283" s="82"/>
      <c r="L283" s="83"/>
    </row>
    <row r="284" spans="9:12" x14ac:dyDescent="0.2">
      <c r="I284" s="82"/>
      <c r="J284" s="82"/>
      <c r="K284" s="82"/>
      <c r="L284" s="83"/>
    </row>
    <row r="285" spans="9:12" x14ac:dyDescent="0.2">
      <c r="I285" s="82"/>
      <c r="J285" s="82"/>
      <c r="K285" s="82"/>
      <c r="L285" s="83"/>
    </row>
    <row r="286" spans="9:12" x14ac:dyDescent="0.2">
      <c r="I286" s="82"/>
      <c r="J286" s="82"/>
      <c r="K286" s="82"/>
      <c r="L286" s="83"/>
    </row>
    <row r="287" spans="9:12" x14ac:dyDescent="0.2">
      <c r="I287" s="82"/>
      <c r="J287" s="82"/>
      <c r="K287" s="82"/>
      <c r="L287" s="83"/>
    </row>
    <row r="288" spans="9:12" x14ac:dyDescent="0.2">
      <c r="I288" s="82"/>
      <c r="J288" s="82"/>
      <c r="K288" s="82"/>
      <c r="L288" s="83"/>
    </row>
    <row r="289" spans="9:12" x14ac:dyDescent="0.2">
      <c r="I289" s="82"/>
      <c r="J289" s="82"/>
      <c r="K289" s="82"/>
      <c r="L289" s="83"/>
    </row>
    <row r="290" spans="9:12" x14ac:dyDescent="0.2">
      <c r="I290" s="82"/>
      <c r="J290" s="82"/>
      <c r="K290" s="82"/>
      <c r="L290" s="83"/>
    </row>
    <row r="291" spans="9:12" x14ac:dyDescent="0.2">
      <c r="I291" s="82"/>
      <c r="J291" s="82"/>
      <c r="K291" s="82"/>
      <c r="L291" s="83"/>
    </row>
    <row r="292" spans="9:12" x14ac:dyDescent="0.2">
      <c r="I292" s="82"/>
      <c r="J292" s="82"/>
      <c r="K292" s="82"/>
      <c r="L292" s="83"/>
    </row>
    <row r="293" spans="9:12" x14ac:dyDescent="0.2">
      <c r="I293" s="82"/>
      <c r="J293" s="82"/>
      <c r="K293" s="82"/>
      <c r="L293" s="83"/>
    </row>
    <row r="294" spans="9:12" x14ac:dyDescent="0.2">
      <c r="I294" s="82"/>
      <c r="J294" s="82"/>
      <c r="K294" s="82"/>
      <c r="L294" s="83"/>
    </row>
    <row r="295" spans="9:12" x14ac:dyDescent="0.2">
      <c r="I295" s="82"/>
      <c r="J295" s="82"/>
      <c r="K295" s="82"/>
      <c r="L295" s="83"/>
    </row>
    <row r="296" spans="9:12" x14ac:dyDescent="0.2">
      <c r="I296" s="82"/>
      <c r="J296" s="82"/>
      <c r="K296" s="82"/>
      <c r="L296" s="83"/>
    </row>
    <row r="297" spans="9:12" x14ac:dyDescent="0.2">
      <c r="I297" s="82"/>
      <c r="J297" s="82"/>
      <c r="K297" s="82"/>
      <c r="L297" s="83"/>
    </row>
    <row r="298" spans="9:12" x14ac:dyDescent="0.2">
      <c r="I298" s="82"/>
      <c r="J298" s="82"/>
      <c r="K298" s="82"/>
      <c r="L298" s="83"/>
    </row>
    <row r="299" spans="9:12" x14ac:dyDescent="0.2">
      <c r="I299" s="82"/>
      <c r="J299" s="82"/>
      <c r="K299" s="82"/>
      <c r="L299" s="83"/>
    </row>
    <row r="300" spans="9:12" x14ac:dyDescent="0.2">
      <c r="I300" s="82"/>
      <c r="J300" s="82"/>
      <c r="K300" s="82"/>
      <c r="L300" s="83"/>
    </row>
    <row r="301" spans="9:12" x14ac:dyDescent="0.2">
      <c r="I301" s="82"/>
      <c r="J301" s="82"/>
      <c r="K301" s="82"/>
      <c r="L301" s="83"/>
    </row>
    <row r="302" spans="9:12" x14ac:dyDescent="0.2">
      <c r="I302" s="82"/>
      <c r="J302" s="82"/>
      <c r="K302" s="82"/>
      <c r="L302" s="83"/>
    </row>
    <row r="303" spans="9:12" x14ac:dyDescent="0.2">
      <c r="I303" s="82"/>
      <c r="J303" s="82"/>
      <c r="K303" s="82"/>
      <c r="L303" s="83"/>
    </row>
    <row r="304" spans="9:12" x14ac:dyDescent="0.2">
      <c r="I304" s="82"/>
      <c r="J304" s="82"/>
      <c r="K304" s="82"/>
      <c r="L304" s="83"/>
    </row>
    <row r="305" spans="9:12" x14ac:dyDescent="0.2">
      <c r="I305" s="82"/>
      <c r="J305" s="82"/>
      <c r="K305" s="82"/>
      <c r="L305" s="83"/>
    </row>
    <row r="306" spans="9:12" x14ac:dyDescent="0.2">
      <c r="I306" s="82"/>
      <c r="J306" s="82"/>
      <c r="K306" s="82"/>
      <c r="L306" s="83"/>
    </row>
    <row r="307" spans="9:12" x14ac:dyDescent="0.2">
      <c r="I307" s="82"/>
      <c r="J307" s="82"/>
      <c r="K307" s="82"/>
      <c r="L307" s="83"/>
    </row>
    <row r="308" spans="9:12" x14ac:dyDescent="0.2">
      <c r="I308" s="82"/>
      <c r="J308" s="82"/>
      <c r="K308" s="82"/>
      <c r="L308" s="83"/>
    </row>
    <row r="309" spans="9:12" x14ac:dyDescent="0.2">
      <c r="I309" s="82"/>
      <c r="J309" s="82"/>
      <c r="K309" s="82"/>
      <c r="L309" s="83"/>
    </row>
    <row r="310" spans="9:12" x14ac:dyDescent="0.2">
      <c r="I310" s="82"/>
      <c r="J310" s="82"/>
      <c r="K310" s="82"/>
      <c r="L310" s="83"/>
    </row>
    <row r="311" spans="9:12" x14ac:dyDescent="0.2">
      <c r="I311" s="82"/>
      <c r="J311" s="82"/>
      <c r="K311" s="82"/>
      <c r="L311" s="83"/>
    </row>
    <row r="312" spans="9:12" x14ac:dyDescent="0.2">
      <c r="I312" s="82"/>
      <c r="J312" s="82"/>
      <c r="K312" s="82"/>
      <c r="L312" s="83"/>
    </row>
    <row r="313" spans="9:12" x14ac:dyDescent="0.2">
      <c r="I313" s="82"/>
      <c r="J313" s="82"/>
      <c r="K313" s="82"/>
      <c r="L313" s="83"/>
    </row>
    <row r="314" spans="9:12" x14ac:dyDescent="0.2">
      <c r="I314" s="82"/>
      <c r="J314" s="82"/>
      <c r="K314" s="82"/>
      <c r="L314" s="83"/>
    </row>
    <row r="315" spans="9:12" x14ac:dyDescent="0.2">
      <c r="I315" s="82"/>
      <c r="J315" s="82"/>
      <c r="K315" s="82"/>
      <c r="L315" s="83"/>
    </row>
    <row r="316" spans="9:12" x14ac:dyDescent="0.2">
      <c r="I316" s="82"/>
      <c r="J316" s="82"/>
      <c r="K316" s="82"/>
      <c r="L316" s="83"/>
    </row>
    <row r="317" spans="9:12" x14ac:dyDescent="0.2">
      <c r="I317" s="82"/>
      <c r="J317" s="82"/>
      <c r="K317" s="82"/>
      <c r="L317" s="83"/>
    </row>
    <row r="318" spans="9:12" x14ac:dyDescent="0.2">
      <c r="I318" s="82"/>
      <c r="J318" s="82"/>
      <c r="K318" s="82"/>
      <c r="L318" s="83"/>
    </row>
    <row r="319" spans="9:12" x14ac:dyDescent="0.2">
      <c r="I319" s="82"/>
      <c r="J319" s="82"/>
      <c r="K319" s="82"/>
      <c r="L319" s="83"/>
    </row>
    <row r="320" spans="9:12" x14ac:dyDescent="0.2">
      <c r="I320" s="82"/>
      <c r="J320" s="82"/>
      <c r="K320" s="82"/>
      <c r="L320" s="83"/>
    </row>
    <row r="321" spans="9:12" x14ac:dyDescent="0.2">
      <c r="I321" s="82"/>
      <c r="J321" s="82"/>
      <c r="K321" s="82"/>
      <c r="L321" s="83"/>
    </row>
    <row r="322" spans="9:12" x14ac:dyDescent="0.2">
      <c r="I322" s="82"/>
      <c r="J322" s="82"/>
      <c r="K322" s="82"/>
      <c r="L322" s="83"/>
    </row>
    <row r="323" spans="9:12" x14ac:dyDescent="0.2">
      <c r="I323" s="82"/>
      <c r="J323" s="82"/>
      <c r="K323" s="82"/>
      <c r="L323" s="83"/>
    </row>
    <row r="324" spans="9:12" x14ac:dyDescent="0.2">
      <c r="I324" s="82"/>
      <c r="J324" s="82"/>
      <c r="K324" s="82"/>
      <c r="L324" s="83"/>
    </row>
    <row r="325" spans="9:12" x14ac:dyDescent="0.2">
      <c r="I325" s="82"/>
      <c r="J325" s="82"/>
      <c r="K325" s="82"/>
      <c r="L325" s="83"/>
    </row>
    <row r="326" spans="9:12" x14ac:dyDescent="0.2">
      <c r="I326" s="82"/>
      <c r="J326" s="82"/>
      <c r="K326" s="82"/>
      <c r="L326" s="83"/>
    </row>
    <row r="327" spans="9:12" x14ac:dyDescent="0.2">
      <c r="I327" s="82"/>
      <c r="J327" s="82"/>
      <c r="K327" s="82"/>
      <c r="L327" s="83"/>
    </row>
    <row r="328" spans="9:12" x14ac:dyDescent="0.2">
      <c r="I328" s="82"/>
      <c r="J328" s="82"/>
      <c r="K328" s="82"/>
      <c r="L328" s="83"/>
    </row>
    <row r="329" spans="9:12" x14ac:dyDescent="0.2">
      <c r="I329" s="82"/>
      <c r="J329" s="82"/>
      <c r="K329" s="82"/>
      <c r="L329" s="83"/>
    </row>
  </sheetData>
  <mergeCells count="8">
    <mergeCell ref="B124:C124"/>
    <mergeCell ref="B125:G126"/>
    <mergeCell ref="L8:L9"/>
    <mergeCell ref="A4:G4"/>
    <mergeCell ref="A8:A9"/>
    <mergeCell ref="B8:B9"/>
    <mergeCell ref="C8:C9"/>
    <mergeCell ref="D8:D9"/>
  </mergeCells>
  <phoneticPr fontId="0" type="noConversion"/>
  <pageMargins left="0.70866141732283472" right="0.51181102362204722" top="2.3622047244094491" bottom="0.78740157480314965" header="0.31496062992125984" footer="0.31496062992125984"/>
  <pageSetup paperSize="9" scale="67" orientation="portrait" horizontalDpi="300" verticalDpi="300" r:id="rId1"/>
  <headerFooter alignWithMargins="0">
    <oddFooter>Página &amp;P de &amp;N</oddFooter>
  </headerFooter>
  <rowBreaks count="1" manualBreakCount="1"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53"/>
  <sheetViews>
    <sheetView showGridLines="0" tabSelected="1" zoomScaleNormal="100" zoomScaleSheetLayoutView="115" workbookViewId="0">
      <selection activeCell="J24" sqref="J24"/>
    </sheetView>
  </sheetViews>
  <sheetFormatPr defaultRowHeight="12.75" x14ac:dyDescent="0.2"/>
  <cols>
    <col min="1" max="1" width="6.5703125" style="10" customWidth="1"/>
    <col min="2" max="2" width="38.7109375" style="8" customWidth="1"/>
    <col min="3" max="3" width="14.7109375" style="8" customWidth="1"/>
    <col min="4" max="4" width="7.28515625" style="8" bestFit="1" customWidth="1"/>
    <col min="5" max="5" width="9.85546875" style="8" bestFit="1" customWidth="1"/>
    <col min="6" max="6" width="6.140625" style="34" customWidth="1"/>
    <col min="7" max="7" width="10" style="8" bestFit="1" customWidth="1"/>
    <col min="8" max="8" width="5.28515625" style="34" bestFit="1" customWidth="1"/>
    <col min="9" max="9" width="10" style="8" bestFit="1" customWidth="1"/>
    <col min="10" max="10" width="5.5703125" style="34" customWidth="1"/>
    <col min="11" max="11" width="9.85546875" style="8" bestFit="1" customWidth="1"/>
    <col min="12" max="12" width="6.28515625" style="8" customWidth="1"/>
    <col min="13" max="16384" width="9.140625" style="8"/>
  </cols>
  <sheetData>
    <row r="1" spans="1:12" ht="15.75" customHeight="1" x14ac:dyDescent="0.3">
      <c r="A1" s="19" t="str">
        <f>ORCA!A1</f>
        <v>PREFEITURA MUNICIPAL DE TIMBÓ</v>
      </c>
      <c r="B1" s="18"/>
      <c r="C1" s="9"/>
      <c r="D1" s="1"/>
      <c r="E1" s="1"/>
      <c r="F1" s="35"/>
      <c r="I1" s="1"/>
      <c r="J1" s="35"/>
    </row>
    <row r="2" spans="1:12" x14ac:dyDescent="0.2">
      <c r="A2" s="19" t="str">
        <f>ORCA!A2</f>
        <v>SECRETARIA DE PLANEJAMENTO, TRÂNSITO E MEIO AMBIENTE</v>
      </c>
      <c r="B2" s="18"/>
      <c r="C2" s="1"/>
      <c r="D2" s="1"/>
      <c r="E2" s="1"/>
      <c r="F2" s="35"/>
      <c r="G2" s="2" t="s">
        <v>19</v>
      </c>
      <c r="H2" s="35"/>
      <c r="I2" s="1"/>
      <c r="J2" s="35"/>
    </row>
    <row r="3" spans="1:12" x14ac:dyDescent="0.2">
      <c r="A3" s="272" t="s">
        <v>20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4"/>
    </row>
    <row r="4" spans="1:12" x14ac:dyDescent="0.2">
      <c r="A4" s="40" t="str">
        <f>ORCA!A5</f>
        <v xml:space="preserve">PROJETO : </v>
      </c>
      <c r="B4" s="50" t="str">
        <f>ORCA!B5</f>
        <v>REFORMA DO ANEXO PAVILHAO HENRY PAUL</v>
      </c>
      <c r="C4" s="42"/>
      <c r="D4" s="42"/>
      <c r="E4" s="41"/>
      <c r="F4" s="59"/>
      <c r="G4" s="43"/>
      <c r="H4" s="58"/>
      <c r="I4" s="65" t="s">
        <v>161</v>
      </c>
      <c r="J4" s="55"/>
      <c r="K4" s="44"/>
      <c r="L4" s="45"/>
    </row>
    <row r="5" spans="1:12" x14ac:dyDescent="0.2">
      <c r="A5" s="68"/>
      <c r="B5" s="69"/>
      <c r="C5" s="47"/>
      <c r="D5" s="70"/>
      <c r="E5" s="71"/>
      <c r="F5" s="48"/>
      <c r="G5" s="72"/>
      <c r="H5" s="73"/>
      <c r="I5" s="47"/>
      <c r="J5" s="74"/>
      <c r="K5" s="46"/>
      <c r="L5" s="49"/>
    </row>
    <row r="6" spans="1:12" s="13" customFormat="1" x14ac:dyDescent="0.2">
      <c r="A6" s="277" t="s">
        <v>0</v>
      </c>
      <c r="B6" s="279" t="s">
        <v>21</v>
      </c>
      <c r="C6" s="66" t="s">
        <v>30</v>
      </c>
      <c r="D6" s="281" t="s">
        <v>26</v>
      </c>
      <c r="E6" s="275" t="s">
        <v>38</v>
      </c>
      <c r="F6" s="276"/>
      <c r="G6" s="275" t="s">
        <v>39</v>
      </c>
      <c r="H6" s="276"/>
      <c r="I6" s="275" t="s">
        <v>40</v>
      </c>
      <c r="J6" s="276"/>
      <c r="K6" s="67" t="s">
        <v>30</v>
      </c>
      <c r="L6" s="66" t="s">
        <v>26</v>
      </c>
    </row>
    <row r="7" spans="1:12" s="13" customFormat="1" ht="13.5" thickBot="1" x14ac:dyDescent="0.25">
      <c r="A7" s="278"/>
      <c r="B7" s="280"/>
      <c r="C7" s="14" t="s">
        <v>9</v>
      </c>
      <c r="D7" s="282"/>
      <c r="E7" s="20" t="s">
        <v>22</v>
      </c>
      <c r="F7" s="29" t="s">
        <v>26</v>
      </c>
      <c r="G7" s="20" t="s">
        <v>23</v>
      </c>
      <c r="H7" s="29" t="s">
        <v>26</v>
      </c>
      <c r="I7" s="20" t="s">
        <v>24</v>
      </c>
      <c r="J7" s="29" t="s">
        <v>26</v>
      </c>
      <c r="K7" s="21" t="s">
        <v>9</v>
      </c>
      <c r="L7" s="14" t="s">
        <v>9</v>
      </c>
    </row>
    <row r="8" spans="1:12" ht="13.5" thickTop="1" x14ac:dyDescent="0.2">
      <c r="A8" s="60">
        <v>1</v>
      </c>
      <c r="B8" s="11" t="str">
        <f>ORCA!B10</f>
        <v>INFRAESTRUTURA</v>
      </c>
      <c r="C8" s="11">
        <f>ORCA!G12</f>
        <v>6636.99</v>
      </c>
      <c r="D8" s="12">
        <f t="shared" ref="D8:D23" si="0">SUM(C8*100%/$C$24)</f>
        <v>5.978291123129563E-2</v>
      </c>
      <c r="E8" s="24">
        <f>SUM(C8*F8)</f>
        <v>6636.99</v>
      </c>
      <c r="F8" s="30">
        <v>1</v>
      </c>
      <c r="G8" s="24">
        <f>SUM(C8*H8)</f>
        <v>0</v>
      </c>
      <c r="H8" s="30"/>
      <c r="I8" s="24">
        <f>SUM(C8*J8)</f>
        <v>0</v>
      </c>
      <c r="J8" s="30"/>
      <c r="K8" s="37">
        <f t="shared" ref="K8:K23" si="1">E8+G8+I8</f>
        <v>6636.99</v>
      </c>
      <c r="L8" s="38">
        <f t="shared" ref="L8:L23" si="2">F8+H8+J8</f>
        <v>1</v>
      </c>
    </row>
    <row r="9" spans="1:12" x14ac:dyDescent="0.2">
      <c r="A9" s="60">
        <v>2</v>
      </c>
      <c r="B9" s="11" t="str">
        <f>ORCA!B13</f>
        <v>SUPRA-ESTRUTURA</v>
      </c>
      <c r="C9" s="11">
        <f>ORCA!G17</f>
        <v>5378.1</v>
      </c>
      <c r="D9" s="12">
        <f t="shared" si="0"/>
        <v>4.844341710519845E-2</v>
      </c>
      <c r="E9" s="24">
        <f t="shared" ref="E9:E23" si="3">SUM(C9*F9)</f>
        <v>4302.4800000000005</v>
      </c>
      <c r="F9" s="30">
        <v>0.8</v>
      </c>
      <c r="G9" s="24">
        <f t="shared" ref="G9:G23" si="4">SUM(C9*H9)</f>
        <v>1075.6200000000001</v>
      </c>
      <c r="H9" s="30">
        <v>0.2</v>
      </c>
      <c r="I9" s="24">
        <f t="shared" ref="I9:I23" si="5">SUM(C9*J9)</f>
        <v>0</v>
      </c>
      <c r="J9" s="30"/>
      <c r="K9" s="37">
        <f t="shared" si="1"/>
        <v>5378.1</v>
      </c>
      <c r="L9" s="38">
        <f t="shared" si="2"/>
        <v>1</v>
      </c>
    </row>
    <row r="10" spans="1:12" x14ac:dyDescent="0.2">
      <c r="A10" s="60">
        <v>3</v>
      </c>
      <c r="B10" s="11" t="str">
        <f>ORCA!B18</f>
        <v>IMPERMEABILIZAÇÕES</v>
      </c>
      <c r="C10" s="11">
        <f>ORCA!G20</f>
        <v>27.24</v>
      </c>
      <c r="D10" s="12">
        <f t="shared" si="0"/>
        <v>2.4536521856150049E-4</v>
      </c>
      <c r="E10" s="24">
        <f t="shared" si="3"/>
        <v>27.24</v>
      </c>
      <c r="F10" s="30">
        <v>1</v>
      </c>
      <c r="G10" s="24">
        <f t="shared" si="4"/>
        <v>0</v>
      </c>
      <c r="H10" s="30"/>
      <c r="I10" s="24">
        <f t="shared" si="5"/>
        <v>0</v>
      </c>
      <c r="J10" s="30"/>
      <c r="K10" s="37">
        <f t="shared" si="1"/>
        <v>27.24</v>
      </c>
      <c r="L10" s="38">
        <f t="shared" si="2"/>
        <v>1</v>
      </c>
    </row>
    <row r="11" spans="1:12" x14ac:dyDescent="0.2">
      <c r="A11" s="60">
        <v>4</v>
      </c>
      <c r="B11" s="11" t="str">
        <f>ORCA!B21</f>
        <v>PAREDES E PAINÉIS</v>
      </c>
      <c r="C11" s="11">
        <f>ORCA!G28</f>
        <v>21568.829999999998</v>
      </c>
      <c r="D11" s="12">
        <f t="shared" si="0"/>
        <v>0.19428196354867283</v>
      </c>
      <c r="E11" s="24">
        <f t="shared" si="3"/>
        <v>6470.6489999999994</v>
      </c>
      <c r="F11" s="30">
        <v>0.3</v>
      </c>
      <c r="G11" s="24">
        <f t="shared" si="4"/>
        <v>10784.414999999999</v>
      </c>
      <c r="H11" s="30">
        <v>0.5</v>
      </c>
      <c r="I11" s="24">
        <f t="shared" si="5"/>
        <v>4313.7659999999996</v>
      </c>
      <c r="J11" s="30">
        <v>0.2</v>
      </c>
      <c r="K11" s="37">
        <f t="shared" si="1"/>
        <v>21568.829999999998</v>
      </c>
      <c r="L11" s="38">
        <f t="shared" si="2"/>
        <v>1</v>
      </c>
    </row>
    <row r="12" spans="1:12" x14ac:dyDescent="0.2">
      <c r="A12" s="60">
        <v>5</v>
      </c>
      <c r="B12" s="11" t="str">
        <f>ORCA!B29</f>
        <v>ESQUADRIAS</v>
      </c>
      <c r="C12" s="11">
        <f>ORCA!G36</f>
        <v>14854.140000000001</v>
      </c>
      <c r="D12" s="12">
        <f t="shared" si="0"/>
        <v>0.13379916694725136</v>
      </c>
      <c r="E12" s="24">
        <f t="shared" si="3"/>
        <v>0</v>
      </c>
      <c r="F12" s="30"/>
      <c r="G12" s="24">
        <f t="shared" si="4"/>
        <v>2970.8280000000004</v>
      </c>
      <c r="H12" s="30">
        <v>0.2</v>
      </c>
      <c r="I12" s="24">
        <f t="shared" si="5"/>
        <v>11883.312000000002</v>
      </c>
      <c r="J12" s="30">
        <v>0.8</v>
      </c>
      <c r="K12" s="37">
        <f t="shared" si="1"/>
        <v>14854.140000000003</v>
      </c>
      <c r="L12" s="38">
        <f t="shared" si="2"/>
        <v>1</v>
      </c>
    </row>
    <row r="13" spans="1:12" x14ac:dyDescent="0.2">
      <c r="A13" s="60">
        <v>6</v>
      </c>
      <c r="B13" s="11" t="str">
        <f>ORCA!B37</f>
        <v>COBERTURA E PROTEÇÕES</v>
      </c>
      <c r="C13" s="11">
        <f>ORCA!G45</f>
        <v>20169.190000000002</v>
      </c>
      <c r="D13" s="12">
        <f t="shared" si="0"/>
        <v>0.18167465905133739</v>
      </c>
      <c r="E13" s="24">
        <f t="shared" si="3"/>
        <v>0</v>
      </c>
      <c r="F13" s="30"/>
      <c r="G13" s="24">
        <f t="shared" si="4"/>
        <v>12101.514000000001</v>
      </c>
      <c r="H13" s="30">
        <v>0.6</v>
      </c>
      <c r="I13" s="24">
        <f t="shared" si="5"/>
        <v>8067.6760000000013</v>
      </c>
      <c r="J13" s="30">
        <v>0.4</v>
      </c>
      <c r="K13" s="37">
        <f t="shared" si="1"/>
        <v>20169.190000000002</v>
      </c>
      <c r="L13" s="38">
        <f t="shared" si="2"/>
        <v>1</v>
      </c>
    </row>
    <row r="14" spans="1:12" x14ac:dyDescent="0.2">
      <c r="A14" s="60">
        <v>7</v>
      </c>
      <c r="B14" s="11" t="str">
        <f>ORCA!B46</f>
        <v>PAVIMENTAÇÕES INTERNAS E REVESTIMENTO</v>
      </c>
      <c r="C14" s="11">
        <f>ORCA!G49</f>
        <v>5107.68</v>
      </c>
      <c r="D14" s="12">
        <f t="shared" si="0"/>
        <v>4.600759983635113E-2</v>
      </c>
      <c r="E14" s="24">
        <f t="shared" si="3"/>
        <v>4086.1440000000002</v>
      </c>
      <c r="F14" s="30">
        <v>0.8</v>
      </c>
      <c r="G14" s="24">
        <f t="shared" si="4"/>
        <v>1021.5360000000001</v>
      </c>
      <c r="H14" s="30">
        <v>0.2</v>
      </c>
      <c r="I14" s="24">
        <f t="shared" si="5"/>
        <v>0</v>
      </c>
      <c r="J14" s="30"/>
      <c r="K14" s="37">
        <f t="shared" si="1"/>
        <v>5107.68</v>
      </c>
      <c r="L14" s="38">
        <f t="shared" si="2"/>
        <v>1</v>
      </c>
    </row>
    <row r="15" spans="1:12" x14ac:dyDescent="0.2">
      <c r="A15" s="60">
        <v>8</v>
      </c>
      <c r="B15" s="11" t="str">
        <f>ORCA!B50</f>
        <v>DRENAGEM PLUVIAL</v>
      </c>
      <c r="C15" s="11">
        <f>ORCA!G53</f>
        <v>619.86</v>
      </c>
      <c r="D15" s="12">
        <f t="shared" si="0"/>
        <v>5.5834098523322943E-3</v>
      </c>
      <c r="E15" s="24">
        <f t="shared" si="3"/>
        <v>0</v>
      </c>
      <c r="F15" s="30"/>
      <c r="G15" s="24">
        <f t="shared" si="4"/>
        <v>185.958</v>
      </c>
      <c r="H15" s="30">
        <v>0.3</v>
      </c>
      <c r="I15" s="24">
        <f t="shared" si="5"/>
        <v>433.90199999999999</v>
      </c>
      <c r="J15" s="30">
        <v>0.7</v>
      </c>
      <c r="K15" s="37">
        <f t="shared" si="1"/>
        <v>619.86</v>
      </c>
      <c r="L15" s="38">
        <f t="shared" si="2"/>
        <v>1</v>
      </c>
    </row>
    <row r="16" spans="1:12" x14ac:dyDescent="0.2">
      <c r="A16" s="60">
        <v>9</v>
      </c>
      <c r="B16" s="11" t="str">
        <f>ORCA!B54</f>
        <v>INST.  ELÉTRICAS</v>
      </c>
      <c r="C16" s="11">
        <f>ORCA!G69</f>
        <v>6329.28</v>
      </c>
      <c r="D16" s="12">
        <f t="shared" si="0"/>
        <v>5.7011203029990222E-2</v>
      </c>
      <c r="E16" s="24">
        <f t="shared" si="3"/>
        <v>1265.856</v>
      </c>
      <c r="F16" s="30">
        <v>0.2</v>
      </c>
      <c r="G16" s="24">
        <f t="shared" si="4"/>
        <v>4430.4959999999992</v>
      </c>
      <c r="H16" s="30">
        <v>0.7</v>
      </c>
      <c r="I16" s="24">
        <f t="shared" si="5"/>
        <v>632.928</v>
      </c>
      <c r="J16" s="30">
        <v>0.1</v>
      </c>
      <c r="K16" s="37">
        <f t="shared" si="1"/>
        <v>6329.2799999999988</v>
      </c>
      <c r="L16" s="38">
        <f t="shared" si="2"/>
        <v>0.99999999999999989</v>
      </c>
    </row>
    <row r="17" spans="1:13" x14ac:dyDescent="0.2">
      <c r="A17" s="60">
        <v>10</v>
      </c>
      <c r="B17" s="11" t="str">
        <f>ORCA!B70</f>
        <v>PREVENTIVO CONTRA INCÊNDIO</v>
      </c>
      <c r="C17" s="11">
        <f>ORCA!G75</f>
        <v>2013.77</v>
      </c>
      <c r="D17" s="12">
        <f t="shared" si="0"/>
        <v>1.8139101181446141E-2</v>
      </c>
      <c r="E17" s="24">
        <f t="shared" si="3"/>
        <v>0</v>
      </c>
      <c r="F17" s="30"/>
      <c r="G17" s="24">
        <f t="shared" si="4"/>
        <v>604.13099999999997</v>
      </c>
      <c r="H17" s="30">
        <v>0.3</v>
      </c>
      <c r="I17" s="24">
        <f t="shared" si="5"/>
        <v>1409.6389999999999</v>
      </c>
      <c r="J17" s="30">
        <v>0.7</v>
      </c>
      <c r="K17" s="37">
        <f t="shared" si="1"/>
        <v>2013.77</v>
      </c>
      <c r="L17" s="38">
        <f t="shared" si="2"/>
        <v>1</v>
      </c>
    </row>
    <row r="18" spans="1:13" x14ac:dyDescent="0.2">
      <c r="A18" s="60">
        <v>11</v>
      </c>
      <c r="B18" s="11" t="str">
        <f>ORCA!B76</f>
        <v>PINTURA</v>
      </c>
      <c r="C18" s="11">
        <f>ORCA!G80</f>
        <v>4843.5</v>
      </c>
      <c r="D18" s="12">
        <f t="shared" si="0"/>
        <v>4.3627989577923187E-2</v>
      </c>
      <c r="E18" s="24">
        <f t="shared" si="3"/>
        <v>0</v>
      </c>
      <c r="F18" s="30"/>
      <c r="G18" s="24">
        <f t="shared" si="4"/>
        <v>484.35</v>
      </c>
      <c r="H18" s="30">
        <v>0.1</v>
      </c>
      <c r="I18" s="24">
        <f t="shared" si="5"/>
        <v>4359.1500000000005</v>
      </c>
      <c r="J18" s="30">
        <v>0.9</v>
      </c>
      <c r="K18" s="37">
        <f t="shared" si="1"/>
        <v>4843.5000000000009</v>
      </c>
      <c r="L18" s="38">
        <f t="shared" si="2"/>
        <v>1</v>
      </c>
    </row>
    <row r="19" spans="1:13" x14ac:dyDescent="0.2">
      <c r="A19" s="60">
        <v>12</v>
      </c>
      <c r="B19" s="11" t="str">
        <f>ORCA!B81</f>
        <v>HIDRÁULICO</v>
      </c>
      <c r="C19" s="11">
        <f>ORCA!G91</f>
        <v>5749.8400000000011</v>
      </c>
      <c r="D19" s="12">
        <f t="shared" si="0"/>
        <v>5.179187769066293E-2</v>
      </c>
      <c r="E19" s="24">
        <f t="shared" si="3"/>
        <v>1149.9680000000003</v>
      </c>
      <c r="F19" s="30">
        <v>0.2</v>
      </c>
      <c r="G19" s="24">
        <f t="shared" si="4"/>
        <v>3449.9040000000005</v>
      </c>
      <c r="H19" s="30">
        <v>0.6</v>
      </c>
      <c r="I19" s="24">
        <f t="shared" si="5"/>
        <v>1149.9680000000003</v>
      </c>
      <c r="J19" s="30">
        <v>0.2</v>
      </c>
      <c r="K19" s="37">
        <f t="shared" si="1"/>
        <v>5749.840000000002</v>
      </c>
      <c r="L19" s="38">
        <f t="shared" si="2"/>
        <v>1</v>
      </c>
    </row>
    <row r="20" spans="1:13" x14ac:dyDescent="0.2">
      <c r="A20" s="60">
        <v>13</v>
      </c>
      <c r="B20" s="11" t="str">
        <f>ORCA!B92</f>
        <v>SANITÁRIO</v>
      </c>
      <c r="C20" s="11">
        <f>ORCA!G99</f>
        <v>3405.05</v>
      </c>
      <c r="D20" s="12">
        <f t="shared" si="0"/>
        <v>3.0671102696873613E-2</v>
      </c>
      <c r="E20" s="24">
        <f t="shared" si="3"/>
        <v>681.0100000000001</v>
      </c>
      <c r="F20" s="30">
        <v>0.2</v>
      </c>
      <c r="G20" s="24">
        <f t="shared" si="4"/>
        <v>2383.5349999999999</v>
      </c>
      <c r="H20" s="30">
        <v>0.7</v>
      </c>
      <c r="I20" s="24">
        <f t="shared" si="5"/>
        <v>340.50500000000005</v>
      </c>
      <c r="J20" s="30">
        <v>0.1</v>
      </c>
      <c r="K20" s="37">
        <f t="shared" si="1"/>
        <v>3405.05</v>
      </c>
      <c r="L20" s="38">
        <f t="shared" si="2"/>
        <v>0.99999999999999989</v>
      </c>
    </row>
    <row r="21" spans="1:13" x14ac:dyDescent="0.2">
      <c r="A21" s="60">
        <v>14</v>
      </c>
      <c r="B21" s="11" t="str">
        <f>ORCA!B100</f>
        <v>MOBILIÁRIO</v>
      </c>
      <c r="C21" s="11">
        <f>ORCA!G103</f>
        <v>7789.52</v>
      </c>
      <c r="D21" s="12">
        <f t="shared" si="0"/>
        <v>7.0164364070821564E-2</v>
      </c>
      <c r="E21" s="24">
        <f t="shared" si="3"/>
        <v>0</v>
      </c>
      <c r="F21" s="30"/>
      <c r="G21" s="24">
        <f t="shared" si="4"/>
        <v>1557.9040000000002</v>
      </c>
      <c r="H21" s="30">
        <v>0.2</v>
      </c>
      <c r="I21" s="24">
        <f t="shared" si="5"/>
        <v>6231.6160000000009</v>
      </c>
      <c r="J21" s="30">
        <v>0.8</v>
      </c>
      <c r="K21" s="37">
        <f t="shared" si="1"/>
        <v>7789.5200000000013</v>
      </c>
      <c r="L21" s="38">
        <f t="shared" si="2"/>
        <v>1</v>
      </c>
    </row>
    <row r="22" spans="1:13" x14ac:dyDescent="0.2">
      <c r="A22" s="60">
        <v>15</v>
      </c>
      <c r="B22" s="11" t="str">
        <f>ORCA!B104</f>
        <v>SISTEMA DE GÁS</v>
      </c>
      <c r="C22" s="11">
        <f>ORCA!G116</f>
        <v>6330.3399999999992</v>
      </c>
      <c r="D22" s="12">
        <f t="shared" si="0"/>
        <v>5.702075101573454E-2</v>
      </c>
      <c r="E22" s="24">
        <f t="shared" si="3"/>
        <v>1266.068</v>
      </c>
      <c r="F22" s="30">
        <v>0.2</v>
      </c>
      <c r="G22" s="24">
        <f t="shared" si="4"/>
        <v>4431.2379999999994</v>
      </c>
      <c r="H22" s="30">
        <v>0.7</v>
      </c>
      <c r="I22" s="24">
        <f t="shared" si="5"/>
        <v>633.03399999999999</v>
      </c>
      <c r="J22" s="30">
        <v>0.1</v>
      </c>
      <c r="K22" s="37">
        <f t="shared" si="1"/>
        <v>6330.3399999999992</v>
      </c>
      <c r="L22" s="38">
        <f t="shared" si="2"/>
        <v>0.99999999999999989</v>
      </c>
    </row>
    <row r="23" spans="1:13" x14ac:dyDescent="0.2">
      <c r="A23" s="60">
        <v>16</v>
      </c>
      <c r="B23" s="247" t="str">
        <f>ORCA!B117</f>
        <v>LIMPEZA FINAL E ENTREGA DA OBRA</v>
      </c>
      <c r="C23" s="245">
        <f>ORCA!G119</f>
        <v>194.85</v>
      </c>
      <c r="D23" s="12">
        <f t="shared" si="0"/>
        <v>1.755117945547297E-3</v>
      </c>
      <c r="E23" s="24">
        <f t="shared" si="3"/>
        <v>0</v>
      </c>
      <c r="F23" s="246"/>
      <c r="G23" s="24">
        <f t="shared" si="4"/>
        <v>0</v>
      </c>
      <c r="H23" s="246"/>
      <c r="I23" s="24">
        <f t="shared" si="5"/>
        <v>194.85</v>
      </c>
      <c r="J23" s="246">
        <v>1</v>
      </c>
      <c r="K23" s="37">
        <f t="shared" si="1"/>
        <v>194.85</v>
      </c>
      <c r="L23" s="38">
        <f t="shared" si="2"/>
        <v>1</v>
      </c>
    </row>
    <row r="24" spans="1:13" s="6" customFormat="1" ht="14.25" x14ac:dyDescent="0.2">
      <c r="A24" s="61"/>
      <c r="B24" s="75" t="s">
        <v>29</v>
      </c>
      <c r="C24" s="103">
        <f>SUM(C8:C23)</f>
        <v>111018.18</v>
      </c>
      <c r="D24" s="104">
        <f>SUM(D8:D23)</f>
        <v>1</v>
      </c>
      <c r="E24" s="62"/>
      <c r="F24" s="63"/>
      <c r="G24" s="62"/>
      <c r="H24" s="63"/>
      <c r="I24" s="62"/>
      <c r="J24" s="63"/>
      <c r="K24" s="64"/>
      <c r="L24" s="63"/>
      <c r="M24" s="51"/>
    </row>
    <row r="25" spans="1:13" s="6" customFormat="1" x14ac:dyDescent="0.2">
      <c r="A25" s="7"/>
      <c r="B25" s="4" t="s">
        <v>27</v>
      </c>
      <c r="C25" s="54"/>
      <c r="D25" s="54"/>
      <c r="E25" s="28">
        <f>SUM(E8:E23)</f>
        <v>25886.404999999999</v>
      </c>
      <c r="F25" s="228">
        <f>SUM(E25*100%/$C$24)</f>
        <v>0.23317266595435091</v>
      </c>
      <c r="G25" s="28">
        <f>SUM(G8:G23)</f>
        <v>45481.428999999996</v>
      </c>
      <c r="H25" s="228">
        <f>SUM(G25*100%/$C$24)</f>
        <v>0.40967550539920577</v>
      </c>
      <c r="I25" s="28">
        <f>SUM(I8:I23)</f>
        <v>39650.345999999998</v>
      </c>
      <c r="J25" s="228">
        <f>SUM(I25*100%/$C$24)</f>
        <v>0.35715182864644329</v>
      </c>
      <c r="K25" s="148">
        <f>SUM(K8:K23)</f>
        <v>111018.18000000002</v>
      </c>
      <c r="L25" s="31">
        <f>SUM(K25*100%/$C$24)</f>
        <v>1.0000000000000002</v>
      </c>
      <c r="M25" s="51"/>
    </row>
    <row r="26" spans="1:13" s="6" customFormat="1" x14ac:dyDescent="0.2">
      <c r="A26" s="7"/>
      <c r="B26" s="4" t="s">
        <v>28</v>
      </c>
      <c r="C26" s="3"/>
      <c r="D26" s="5"/>
      <c r="E26" s="52">
        <f>SUM(E25)</f>
        <v>25886.404999999999</v>
      </c>
      <c r="F26" s="228">
        <f>SUM(F25)</f>
        <v>0.23317266595435091</v>
      </c>
      <c r="G26" s="52">
        <f t="shared" ref="G26:J26" si="6">SUM(E26+G25)</f>
        <v>71367.834000000003</v>
      </c>
      <c r="H26" s="228">
        <f>SUM(F26+H25)</f>
        <v>0.64284817135355665</v>
      </c>
      <c r="I26" s="52">
        <f t="shared" si="6"/>
        <v>111018.18</v>
      </c>
      <c r="J26" s="31">
        <f t="shared" si="6"/>
        <v>1</v>
      </c>
      <c r="K26" s="149"/>
      <c r="L26" s="53"/>
      <c r="M26" s="51"/>
    </row>
    <row r="27" spans="1:13" x14ac:dyDescent="0.2">
      <c r="D27" s="25"/>
      <c r="E27" s="15"/>
      <c r="F27" s="32"/>
      <c r="G27" s="15"/>
      <c r="H27" s="32"/>
      <c r="I27" s="23"/>
      <c r="J27" s="36"/>
      <c r="K27" s="39"/>
      <c r="L27" s="39"/>
    </row>
    <row r="28" spans="1:13" x14ac:dyDescent="0.2">
      <c r="D28" s="25"/>
      <c r="E28" s="22"/>
      <c r="F28" s="57"/>
      <c r="G28" s="22"/>
      <c r="H28" s="57"/>
      <c r="I28" s="26"/>
      <c r="J28" s="56"/>
      <c r="K28" s="39"/>
      <c r="L28" s="39"/>
    </row>
    <row r="29" spans="1:13" x14ac:dyDescent="0.2">
      <c r="D29" s="27"/>
      <c r="E29" s="15"/>
      <c r="F29" s="32"/>
      <c r="G29" s="15"/>
      <c r="H29" s="32"/>
      <c r="I29" s="15"/>
      <c r="J29" s="32"/>
      <c r="K29" s="39"/>
      <c r="L29" s="39"/>
    </row>
    <row r="30" spans="1:13" x14ac:dyDescent="0.2">
      <c r="D30" s="25"/>
      <c r="E30" s="22"/>
      <c r="F30" s="57"/>
      <c r="G30" s="22"/>
      <c r="H30" s="57"/>
      <c r="I30" s="22"/>
      <c r="J30" s="57"/>
      <c r="K30" s="39"/>
      <c r="L30" s="39"/>
    </row>
    <row r="31" spans="1:13" x14ac:dyDescent="0.2">
      <c r="D31" s="25"/>
      <c r="E31" s="15"/>
      <c r="F31" s="32"/>
      <c r="G31" s="15"/>
      <c r="H31" s="32"/>
      <c r="I31" s="15"/>
      <c r="J31" s="32"/>
      <c r="K31" s="39"/>
      <c r="L31" s="39"/>
    </row>
    <row r="32" spans="1:13" x14ac:dyDescent="0.2">
      <c r="D32" s="25"/>
      <c r="E32" s="22"/>
      <c r="F32" s="57"/>
      <c r="G32" s="22"/>
      <c r="H32" s="57"/>
      <c r="I32" s="22"/>
      <c r="J32" s="57"/>
      <c r="K32" s="39"/>
      <c r="L32" s="39"/>
    </row>
    <row r="33" spans="4:12" x14ac:dyDescent="0.2">
      <c r="D33" s="25"/>
      <c r="E33" s="15"/>
      <c r="F33" s="32"/>
      <c r="G33" s="15"/>
      <c r="H33" s="32"/>
      <c r="I33" s="15"/>
      <c r="J33" s="32"/>
      <c r="K33" s="39"/>
      <c r="L33" s="39"/>
    </row>
    <row r="34" spans="4:12" x14ac:dyDescent="0.2">
      <c r="D34" s="25"/>
      <c r="E34" s="22"/>
      <c r="F34" s="57"/>
      <c r="G34" s="22"/>
      <c r="H34" s="57"/>
      <c r="I34" s="22"/>
      <c r="J34" s="57"/>
      <c r="K34" s="39"/>
      <c r="L34" s="39"/>
    </row>
    <row r="35" spans="4:12" x14ac:dyDescent="0.2">
      <c r="D35" s="25"/>
      <c r="E35" s="16"/>
      <c r="F35" s="36"/>
      <c r="G35" s="16"/>
      <c r="H35" s="36"/>
      <c r="I35" s="16"/>
      <c r="J35" s="36"/>
      <c r="K35" s="39"/>
      <c r="L35" s="39"/>
    </row>
    <row r="36" spans="4:12" x14ac:dyDescent="0.2">
      <c r="D36" s="25"/>
      <c r="E36" s="15"/>
      <c r="F36" s="32"/>
      <c r="G36" s="15"/>
      <c r="H36" s="32"/>
      <c r="I36" s="15"/>
      <c r="J36" s="32"/>
      <c r="K36" s="39"/>
      <c r="L36" s="39"/>
    </row>
    <row r="37" spans="4:12" x14ac:dyDescent="0.2">
      <c r="D37" s="25"/>
      <c r="E37" s="17"/>
      <c r="F37" s="32"/>
      <c r="G37" s="17"/>
      <c r="H37" s="32"/>
      <c r="I37" s="17"/>
      <c r="J37" s="32"/>
      <c r="K37" s="39"/>
      <c r="L37" s="39"/>
    </row>
    <row r="38" spans="4:12" x14ac:dyDescent="0.2">
      <c r="D38" s="25"/>
      <c r="E38" s="15"/>
      <c r="F38" s="32"/>
      <c r="G38" s="15"/>
      <c r="H38" s="32"/>
      <c r="I38" s="15"/>
      <c r="J38" s="32"/>
      <c r="K38" s="39"/>
      <c r="L38" s="39"/>
    </row>
    <row r="39" spans="4:12" x14ac:dyDescent="0.2">
      <c r="D39" s="25"/>
      <c r="E39" s="16"/>
      <c r="F39" s="36"/>
      <c r="G39" s="16"/>
      <c r="H39" s="36"/>
      <c r="I39" s="16"/>
      <c r="J39" s="36"/>
      <c r="K39" s="39"/>
      <c r="L39" s="39"/>
    </row>
    <row r="40" spans="4:12" x14ac:dyDescent="0.2">
      <c r="D40" s="25"/>
      <c r="E40" s="15"/>
      <c r="F40" s="32"/>
      <c r="G40" s="15"/>
      <c r="H40" s="32"/>
      <c r="I40" s="15"/>
      <c r="J40" s="32"/>
      <c r="K40" s="39"/>
      <c r="L40" s="39"/>
    </row>
    <row r="41" spans="4:12" x14ac:dyDescent="0.2">
      <c r="D41" s="25"/>
      <c r="E41" s="25"/>
      <c r="F41" s="33"/>
      <c r="G41" s="25"/>
      <c r="H41" s="33"/>
      <c r="I41" s="18"/>
      <c r="J41" s="33"/>
      <c r="K41" s="39"/>
      <c r="L41" s="39"/>
    </row>
    <row r="42" spans="4:12" x14ac:dyDescent="0.2">
      <c r="D42" s="25"/>
      <c r="E42" s="25"/>
      <c r="F42" s="33"/>
      <c r="G42" s="25"/>
      <c r="H42" s="33"/>
      <c r="I42" s="18"/>
      <c r="J42" s="33"/>
      <c r="K42" s="39"/>
      <c r="L42" s="39"/>
    </row>
    <row r="43" spans="4:12" x14ac:dyDescent="0.2">
      <c r="D43" s="25"/>
      <c r="E43" s="25"/>
      <c r="F43" s="33"/>
      <c r="G43" s="25"/>
      <c r="H43" s="33"/>
      <c r="I43" s="18"/>
      <c r="J43" s="33"/>
      <c r="K43" s="18"/>
      <c r="L43" s="18"/>
    </row>
    <row r="44" spans="4:12" x14ac:dyDescent="0.2">
      <c r="D44" s="25"/>
      <c r="E44" s="25"/>
      <c r="F44" s="33"/>
      <c r="G44" s="25"/>
      <c r="H44" s="33"/>
      <c r="I44" s="18"/>
      <c r="J44" s="33"/>
      <c r="K44" s="18"/>
      <c r="L44" s="18"/>
    </row>
    <row r="45" spans="4:12" x14ac:dyDescent="0.2">
      <c r="D45" s="25"/>
      <c r="E45" s="25"/>
      <c r="F45" s="33"/>
      <c r="G45" s="25"/>
      <c r="H45" s="33"/>
      <c r="I45" s="18"/>
      <c r="J45" s="33"/>
      <c r="K45" s="18"/>
      <c r="L45" s="18"/>
    </row>
    <row r="46" spans="4:12" x14ac:dyDescent="0.2">
      <c r="D46" s="10"/>
      <c r="E46" s="10"/>
      <c r="G46" s="10"/>
    </row>
    <row r="47" spans="4:12" x14ac:dyDescent="0.2">
      <c r="D47" s="10"/>
      <c r="E47" s="10"/>
      <c r="G47" s="10"/>
    </row>
    <row r="48" spans="4:12" x14ac:dyDescent="0.2">
      <c r="D48" s="10"/>
      <c r="E48" s="10"/>
      <c r="G48" s="10"/>
    </row>
    <row r="49" spans="4:7" x14ac:dyDescent="0.2">
      <c r="D49" s="10"/>
      <c r="E49" s="10"/>
      <c r="G49" s="10"/>
    </row>
    <row r="50" spans="4:7" x14ac:dyDescent="0.2">
      <c r="D50" s="10"/>
      <c r="E50" s="10"/>
      <c r="G50" s="10"/>
    </row>
    <row r="51" spans="4:7" x14ac:dyDescent="0.2">
      <c r="D51" s="10"/>
      <c r="E51" s="10"/>
      <c r="G51" s="10"/>
    </row>
    <row r="52" spans="4:7" x14ac:dyDescent="0.2">
      <c r="D52" s="10"/>
      <c r="E52" s="10"/>
      <c r="G52" s="10"/>
    </row>
    <row r="53" spans="4:7" x14ac:dyDescent="0.2">
      <c r="D53" s="10"/>
      <c r="E53" s="10"/>
      <c r="G53" s="10"/>
    </row>
  </sheetData>
  <mergeCells count="7">
    <mergeCell ref="A3:L3"/>
    <mergeCell ref="E6:F6"/>
    <mergeCell ref="G6:H6"/>
    <mergeCell ref="I6:J6"/>
    <mergeCell ref="A6:A7"/>
    <mergeCell ref="B6:B7"/>
    <mergeCell ref="D6:D7"/>
  </mergeCells>
  <phoneticPr fontId="0" type="noConversion"/>
  <pageMargins left="0.51181102362204722" right="0.47244094488188981" top="1.2598425196850394" bottom="0.31496062992125984" header="0.74803149606299213" footer="0.19685039370078741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2016-03-16T13:38:51Z</cp:lastPrinted>
  <dcterms:created xsi:type="dcterms:W3CDTF">2001-12-06T19:05:24Z</dcterms:created>
  <dcterms:modified xsi:type="dcterms:W3CDTF">2016-03-17T12:45:46Z</dcterms:modified>
</cp:coreProperties>
</file>